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05" yWindow="-105" windowWidth="19440" windowHeight="11835" activeTab="8"/>
  </bookViews>
  <sheets>
    <sheet name="数据库" sheetId="3" r:id="rId1"/>
    <sheet name="试制" sheetId="10" state="hidden" r:id="rId2"/>
    <sheet name="G12制作卡 " sheetId="4" state="hidden" r:id="rId3"/>
    <sheet name="三贯G12C小功率制作卡" sheetId="7" state="hidden" r:id="rId4"/>
    <sheet name="三贯货梯大功率制作卡" sheetId="8" state="hidden" r:id="rId5"/>
    <sheet name="接线表" sheetId="5" state="hidden" r:id="rId6"/>
    <sheet name="整理后-2023-7-5" sheetId="9" state="hidden" r:id="rId7"/>
    <sheet name="完整版" sheetId="11" state="hidden" r:id="rId8"/>
    <sheet name="2023-11-23整理最新接线表" sheetId="13" r:id="rId9"/>
    <sheet name="G20无机房裁线表" sheetId="14" r:id="rId10"/>
    <sheet name="裁线长度表" sheetId="12" r:id="rId11"/>
  </sheets>
  <definedNames>
    <definedName name="_xlnm._FilterDatabase" localSheetId="8" hidden="1">'2023-11-23整理最新接线表'!$C$5:$C$289</definedName>
    <definedName name="_xlnm._FilterDatabase" localSheetId="5" hidden="1">接线表!$A$42:$K$42</definedName>
    <definedName name="_xlnm._FilterDatabase" localSheetId="0" hidden="1">数据库!$A$1:$HL$300</definedName>
    <definedName name="_xlnm.Print_Area" localSheetId="8">'2023-11-23整理最新接线表'!$A$1:$I$303</definedName>
    <definedName name="_xlnm.Print_Area" localSheetId="2">'G12制作卡 '!$A$1:$N$587</definedName>
    <definedName name="_xlnm.Print_Area" localSheetId="9">G20无机房裁线表!$A$1:$G$114</definedName>
    <definedName name="_xlnm.Print_Area" localSheetId="10">裁线长度表!$A$1:$H$97</definedName>
    <definedName name="_xlnm.Print_Area" localSheetId="5">接线表!$A$1:$K$380</definedName>
    <definedName name="_xlnm.Print_Area" localSheetId="3">三贯G12C小功率制作卡!$A$351:$N$538</definedName>
    <definedName name="_xlnm.Print_Area" localSheetId="7">完整版!$A$1:$I$283</definedName>
    <definedName name="_xlnm.Print_Area" localSheetId="6">'整理后-2023-7-5'!$A$1:$I$188</definedName>
    <definedName name="_xlnm.Print_Titles" localSheetId="5">接线表!$42:$42</definedName>
    <definedName name="_xlnm.Print_Titles" localSheetId="0">数据库!$1:$1</definedName>
  </definedNames>
  <calcPr calcId="144525"/>
</workbook>
</file>

<file path=xl/calcChain.xml><?xml version="1.0" encoding="utf-8"?>
<calcChain xmlns="http://schemas.openxmlformats.org/spreadsheetml/2006/main">
  <c r="J90" i="13" l="1"/>
  <c r="I3" i="10" l="1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I38" i="10"/>
  <c r="I39" i="10"/>
  <c r="I40" i="10"/>
  <c r="I41" i="10"/>
  <c r="I42" i="10"/>
  <c r="I43" i="10"/>
  <c r="I44" i="10"/>
  <c r="I45" i="10"/>
  <c r="I46" i="10"/>
  <c r="I47" i="10"/>
  <c r="I48" i="10"/>
  <c r="I49" i="10"/>
  <c r="I50" i="10"/>
  <c r="I51" i="10"/>
  <c r="I52" i="10"/>
  <c r="I53" i="10"/>
  <c r="I54" i="10"/>
  <c r="I55" i="10"/>
  <c r="I56" i="10"/>
  <c r="I57" i="10"/>
  <c r="I58" i="10"/>
  <c r="I59" i="10"/>
  <c r="I60" i="10"/>
  <c r="I61" i="10"/>
  <c r="I62" i="10"/>
  <c r="I63" i="10"/>
  <c r="I64" i="10"/>
  <c r="I65" i="10"/>
  <c r="I66" i="10"/>
  <c r="I67" i="10"/>
  <c r="I68" i="10"/>
  <c r="I69" i="10"/>
  <c r="I70" i="10"/>
  <c r="I71" i="10"/>
  <c r="I72" i="10"/>
  <c r="I73" i="10"/>
  <c r="I74" i="10"/>
  <c r="I75" i="10"/>
  <c r="I76" i="10"/>
  <c r="I77" i="10"/>
  <c r="I78" i="10"/>
  <c r="I79" i="10"/>
  <c r="I80" i="10"/>
  <c r="I81" i="10"/>
  <c r="I82" i="10"/>
  <c r="I83" i="10"/>
  <c r="I84" i="10"/>
  <c r="I85" i="10"/>
  <c r="I86" i="10"/>
  <c r="I87" i="10"/>
  <c r="I88" i="10"/>
  <c r="I89" i="10"/>
  <c r="I90" i="10"/>
  <c r="I91" i="10"/>
  <c r="I92" i="10"/>
  <c r="I93" i="10"/>
  <c r="I94" i="10"/>
  <c r="I95" i="10"/>
  <c r="I96" i="10"/>
  <c r="I97" i="10"/>
  <c r="I98" i="10"/>
  <c r="I99" i="10"/>
  <c r="I100" i="10"/>
  <c r="I101" i="10"/>
  <c r="I102" i="10"/>
  <c r="I103" i="10"/>
  <c r="I104" i="10"/>
  <c r="I105" i="10"/>
  <c r="I106" i="10"/>
  <c r="I107" i="10"/>
  <c r="I108" i="10"/>
  <c r="I109" i="10"/>
  <c r="I110" i="10"/>
  <c r="I111" i="10"/>
  <c r="I112" i="10"/>
  <c r="I113" i="10"/>
  <c r="I114" i="10"/>
  <c r="I115" i="10"/>
  <c r="I116" i="10"/>
  <c r="I117" i="10"/>
  <c r="I2" i="10"/>
  <c r="H3" i="10"/>
  <c r="H4" i="10"/>
  <c r="H5" i="10"/>
  <c r="H6" i="10"/>
  <c r="H7" i="10"/>
  <c r="H8" i="10"/>
  <c r="H9" i="10"/>
  <c r="H10" i="10"/>
  <c r="H11" i="10"/>
  <c r="H12" i="10"/>
  <c r="H13" i="10"/>
  <c r="H14" i="10"/>
  <c r="H15" i="10"/>
  <c r="H16" i="10"/>
  <c r="H17" i="10"/>
  <c r="H18" i="10"/>
  <c r="H19" i="10"/>
  <c r="H20" i="10"/>
  <c r="H21" i="10"/>
  <c r="H22" i="10"/>
  <c r="H23" i="10"/>
  <c r="H24" i="10"/>
  <c r="H25" i="10"/>
  <c r="H26" i="10"/>
  <c r="H27" i="10"/>
  <c r="H28" i="10"/>
  <c r="H29" i="10"/>
  <c r="H30" i="10"/>
  <c r="H31" i="10"/>
  <c r="H32" i="10"/>
  <c r="H33" i="10"/>
  <c r="H34" i="10"/>
  <c r="H35" i="10"/>
  <c r="H36" i="10"/>
  <c r="H37" i="10"/>
  <c r="H38" i="10"/>
  <c r="H39" i="10"/>
  <c r="H40" i="10"/>
  <c r="H41" i="10"/>
  <c r="H42" i="10"/>
  <c r="H43" i="10"/>
  <c r="H44" i="10"/>
  <c r="H45" i="10"/>
  <c r="H46" i="10"/>
  <c r="H47" i="10"/>
  <c r="H48" i="10"/>
  <c r="H49" i="10"/>
  <c r="H50" i="10"/>
  <c r="H51" i="10"/>
  <c r="H52" i="10"/>
  <c r="H53" i="10"/>
  <c r="H54" i="10"/>
  <c r="H55" i="10"/>
  <c r="H56" i="10"/>
  <c r="H57" i="10"/>
  <c r="H58" i="10"/>
  <c r="H59" i="10"/>
  <c r="H60" i="10"/>
  <c r="H61" i="10"/>
  <c r="H62" i="10"/>
  <c r="H63" i="10"/>
  <c r="H64" i="10"/>
  <c r="H65" i="10"/>
  <c r="H66" i="10"/>
  <c r="H67" i="10"/>
  <c r="H68" i="10"/>
  <c r="H69" i="10"/>
  <c r="H70" i="10"/>
  <c r="H71" i="10"/>
  <c r="H72" i="10"/>
  <c r="H73" i="10"/>
  <c r="H74" i="10"/>
  <c r="H75" i="10"/>
  <c r="H76" i="10"/>
  <c r="H77" i="10"/>
  <c r="H78" i="10"/>
  <c r="H79" i="10"/>
  <c r="H80" i="10"/>
  <c r="H81" i="10"/>
  <c r="H82" i="10"/>
  <c r="H83" i="10"/>
  <c r="H84" i="10"/>
  <c r="H85" i="10"/>
  <c r="H86" i="10"/>
  <c r="H87" i="10"/>
  <c r="H88" i="10"/>
  <c r="H89" i="10"/>
  <c r="H90" i="10"/>
  <c r="H91" i="10"/>
  <c r="H92" i="10"/>
  <c r="H93" i="10"/>
  <c r="H94" i="10"/>
  <c r="H95" i="10"/>
  <c r="H96" i="10"/>
  <c r="H97" i="10"/>
  <c r="H98" i="10"/>
  <c r="H99" i="10"/>
  <c r="H100" i="10"/>
  <c r="H101" i="10"/>
  <c r="H102" i="10"/>
  <c r="H103" i="10"/>
  <c r="H104" i="10"/>
  <c r="H105" i="10"/>
  <c r="H106" i="10"/>
  <c r="H107" i="10"/>
  <c r="H108" i="10"/>
  <c r="H109" i="10"/>
  <c r="H110" i="10"/>
  <c r="H111" i="10"/>
  <c r="H112" i="10"/>
  <c r="H113" i="10"/>
  <c r="H114" i="10"/>
  <c r="H115" i="10"/>
  <c r="H116" i="10"/>
  <c r="H117" i="10"/>
  <c r="H2" i="10"/>
  <c r="G3" i="10"/>
  <c r="G4" i="10"/>
  <c r="G5" i="10"/>
  <c r="G6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52" i="10"/>
  <c r="G53" i="10"/>
  <c r="G54" i="10"/>
  <c r="G55" i="10"/>
  <c r="G56" i="10"/>
  <c r="G57" i="10"/>
  <c r="G58" i="10"/>
  <c r="G59" i="10"/>
  <c r="G60" i="10"/>
  <c r="G61" i="10"/>
  <c r="G62" i="10"/>
  <c r="G63" i="10"/>
  <c r="G64" i="10"/>
  <c r="G65" i="10"/>
  <c r="G66" i="10"/>
  <c r="G67" i="10"/>
  <c r="G68" i="10"/>
  <c r="G69" i="10"/>
  <c r="G70" i="10"/>
  <c r="G71" i="10"/>
  <c r="G72" i="10"/>
  <c r="G73" i="10"/>
  <c r="G74" i="10"/>
  <c r="G75" i="10"/>
  <c r="G76" i="10"/>
  <c r="G77" i="10"/>
  <c r="G78" i="10"/>
  <c r="G79" i="10"/>
  <c r="G80" i="10"/>
  <c r="G81" i="10"/>
  <c r="G82" i="10"/>
  <c r="G83" i="10"/>
  <c r="G84" i="10"/>
  <c r="G85" i="10"/>
  <c r="G86" i="10"/>
  <c r="G87" i="10"/>
  <c r="G88" i="10"/>
  <c r="G89" i="10"/>
  <c r="G90" i="10"/>
  <c r="G91" i="10"/>
  <c r="G92" i="10"/>
  <c r="G93" i="10"/>
  <c r="G94" i="10"/>
  <c r="G95" i="10"/>
  <c r="G96" i="10"/>
  <c r="G97" i="10"/>
  <c r="G98" i="10"/>
  <c r="G99" i="10"/>
  <c r="G100" i="10"/>
  <c r="G101" i="10"/>
  <c r="G102" i="10"/>
  <c r="G103" i="10"/>
  <c r="G104" i="10"/>
  <c r="G105" i="10"/>
  <c r="G106" i="10"/>
  <c r="G107" i="10"/>
  <c r="G108" i="10"/>
  <c r="G109" i="10"/>
  <c r="G110" i="10"/>
  <c r="G111" i="10"/>
  <c r="G112" i="10"/>
  <c r="G113" i="10"/>
  <c r="G114" i="10"/>
  <c r="G115" i="10"/>
  <c r="G116" i="10"/>
  <c r="G117" i="10"/>
  <c r="G2" i="10"/>
  <c r="F3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101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2" i="10"/>
  <c r="E3" i="10"/>
  <c r="E4" i="10"/>
  <c r="E5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87" i="10"/>
  <c r="E88" i="10"/>
  <c r="E89" i="10"/>
  <c r="E90" i="10"/>
  <c r="E91" i="10"/>
  <c r="E92" i="10"/>
  <c r="E93" i="10"/>
  <c r="E94" i="10"/>
  <c r="E95" i="10"/>
  <c r="E96" i="10"/>
  <c r="E97" i="10"/>
  <c r="E98" i="10"/>
  <c r="E99" i="10"/>
  <c r="E100" i="10"/>
  <c r="E101" i="10"/>
  <c r="E102" i="10"/>
  <c r="E103" i="10"/>
  <c r="E104" i="10"/>
  <c r="E105" i="10"/>
  <c r="E106" i="10"/>
  <c r="E107" i="10"/>
  <c r="E108" i="10"/>
  <c r="E109" i="10"/>
  <c r="E110" i="10"/>
  <c r="E111" i="10"/>
  <c r="E112" i="10"/>
  <c r="E113" i="10"/>
  <c r="E114" i="10"/>
  <c r="E115" i="10"/>
  <c r="E116" i="10"/>
  <c r="E117" i="10"/>
  <c r="E2" i="10"/>
  <c r="D3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6" i="10"/>
  <c r="D47" i="10"/>
  <c r="D48" i="10"/>
  <c r="D49" i="10"/>
  <c r="D50" i="10"/>
  <c r="D51" i="10"/>
  <c r="D52" i="10"/>
  <c r="D53" i="10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D68" i="10"/>
  <c r="D69" i="10"/>
  <c r="D70" i="10"/>
  <c r="D71" i="10"/>
  <c r="D72" i="10"/>
  <c r="D73" i="10"/>
  <c r="D74" i="10"/>
  <c r="D75" i="10"/>
  <c r="D76" i="10"/>
  <c r="D77" i="10"/>
  <c r="D78" i="10"/>
  <c r="D79" i="10"/>
  <c r="D80" i="10"/>
  <c r="D81" i="10"/>
  <c r="D82" i="10"/>
  <c r="D83" i="10"/>
  <c r="D84" i="10"/>
  <c r="D85" i="10"/>
  <c r="D86" i="10"/>
  <c r="D87" i="10"/>
  <c r="D88" i="10"/>
  <c r="D89" i="10"/>
  <c r="D90" i="10"/>
  <c r="D91" i="10"/>
  <c r="D92" i="10"/>
  <c r="D93" i="10"/>
  <c r="D94" i="10"/>
  <c r="D95" i="10"/>
  <c r="D96" i="10"/>
  <c r="D97" i="10"/>
  <c r="D98" i="10"/>
  <c r="D99" i="10"/>
  <c r="D100" i="10"/>
  <c r="D101" i="10"/>
  <c r="D102" i="10"/>
  <c r="D103" i="10"/>
  <c r="D104" i="10"/>
  <c r="D105" i="10"/>
  <c r="D106" i="10"/>
  <c r="D107" i="10"/>
  <c r="D108" i="10"/>
  <c r="D109" i="10"/>
  <c r="D110" i="10"/>
  <c r="D111" i="10"/>
  <c r="D112" i="10"/>
  <c r="D113" i="10"/>
  <c r="D114" i="10"/>
  <c r="D115" i="10"/>
  <c r="D116" i="10"/>
  <c r="D117" i="10"/>
  <c r="D2" i="10"/>
  <c r="C3" i="10"/>
  <c r="C4" i="10"/>
  <c r="C5" i="10"/>
  <c r="C6" i="10"/>
  <c r="C7" i="10"/>
  <c r="C8" i="10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37" i="10"/>
  <c r="C38" i="10"/>
  <c r="C39" i="10"/>
  <c r="C40" i="10"/>
  <c r="C41" i="10"/>
  <c r="C42" i="10"/>
  <c r="C43" i="10"/>
  <c r="C44" i="10"/>
  <c r="C45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61" i="10"/>
  <c r="C62" i="10"/>
  <c r="C63" i="10"/>
  <c r="C64" i="10"/>
  <c r="C65" i="10"/>
  <c r="C66" i="10"/>
  <c r="C67" i="10"/>
  <c r="C68" i="10"/>
  <c r="C69" i="10"/>
  <c r="C70" i="10"/>
  <c r="C71" i="10"/>
  <c r="C72" i="10"/>
  <c r="C73" i="10"/>
  <c r="C74" i="10"/>
  <c r="C75" i="10"/>
  <c r="C76" i="10"/>
  <c r="C77" i="10"/>
  <c r="C78" i="10"/>
  <c r="C79" i="10"/>
  <c r="C80" i="10"/>
  <c r="C81" i="10"/>
  <c r="C82" i="10"/>
  <c r="C83" i="10"/>
  <c r="C84" i="10"/>
  <c r="C85" i="10"/>
  <c r="C86" i="10"/>
  <c r="C87" i="10"/>
  <c r="C88" i="10"/>
  <c r="C89" i="10"/>
  <c r="C90" i="10"/>
  <c r="C91" i="10"/>
  <c r="C92" i="10"/>
  <c r="C93" i="10"/>
  <c r="C94" i="10"/>
  <c r="C95" i="10"/>
  <c r="C96" i="10"/>
  <c r="C97" i="10"/>
  <c r="C98" i="10"/>
  <c r="C99" i="10"/>
  <c r="C100" i="10"/>
  <c r="C101" i="10"/>
  <c r="C102" i="10"/>
  <c r="C103" i="10"/>
  <c r="C104" i="10"/>
  <c r="C105" i="10"/>
  <c r="C106" i="10"/>
  <c r="C107" i="10"/>
  <c r="C108" i="10"/>
  <c r="C109" i="10"/>
  <c r="C110" i="10"/>
  <c r="C111" i="10"/>
  <c r="C112" i="10"/>
  <c r="C113" i="10"/>
  <c r="C114" i="10"/>
  <c r="C115" i="10"/>
  <c r="C116" i="10"/>
  <c r="C117" i="10"/>
  <c r="C2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B48" i="10"/>
  <c r="B49" i="10"/>
  <c r="B50" i="10"/>
  <c r="B51" i="10"/>
  <c r="B52" i="10"/>
  <c r="B53" i="10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81" i="10"/>
  <c r="B82" i="10"/>
  <c r="B83" i="10"/>
  <c r="B84" i="10"/>
  <c r="B85" i="10"/>
  <c r="B86" i="10"/>
  <c r="B87" i="10"/>
  <c r="B88" i="10"/>
  <c r="B89" i="10"/>
  <c r="B90" i="10"/>
  <c r="B91" i="10"/>
  <c r="B92" i="10"/>
  <c r="B93" i="10"/>
  <c r="B94" i="10"/>
  <c r="B95" i="10"/>
  <c r="B96" i="10"/>
  <c r="B97" i="10"/>
  <c r="B98" i="10"/>
  <c r="B99" i="10"/>
  <c r="B100" i="10"/>
  <c r="B101" i="10"/>
  <c r="B102" i="10"/>
  <c r="B103" i="10"/>
  <c r="B104" i="10"/>
  <c r="B105" i="10"/>
  <c r="B106" i="10"/>
  <c r="B107" i="10"/>
  <c r="B108" i="10"/>
  <c r="B109" i="10"/>
  <c r="B110" i="10"/>
  <c r="B111" i="10"/>
  <c r="B112" i="10"/>
  <c r="B113" i="10"/>
  <c r="B114" i="10"/>
  <c r="B115" i="10"/>
  <c r="B116" i="10"/>
  <c r="B117" i="10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3" i="10"/>
  <c r="B2" i="10"/>
  <c r="L47" i="3" l="1"/>
  <c r="K47" i="3"/>
  <c r="L44" i="3"/>
  <c r="K44" i="3"/>
  <c r="L43" i="3"/>
  <c r="K43" i="3"/>
  <c r="L41" i="3"/>
  <c r="K41" i="3"/>
  <c r="B182" i="5" l="1"/>
  <c r="C182" i="5"/>
  <c r="D182" i="5"/>
  <c r="E182" i="5"/>
  <c r="F182" i="5"/>
  <c r="G182" i="5"/>
  <c r="H182" i="5"/>
  <c r="I182" i="5"/>
  <c r="J182" i="5"/>
  <c r="K182" i="5"/>
  <c r="B183" i="5"/>
  <c r="C183" i="5"/>
  <c r="D183" i="5"/>
  <c r="E183" i="5"/>
  <c r="F183" i="5"/>
  <c r="G183" i="5"/>
  <c r="H183" i="5"/>
  <c r="I183" i="5"/>
  <c r="J183" i="5"/>
  <c r="K183" i="5"/>
  <c r="B349" i="5" l="1"/>
  <c r="C349" i="5"/>
  <c r="D349" i="5"/>
  <c r="E349" i="5"/>
  <c r="F349" i="5"/>
  <c r="G349" i="5"/>
  <c r="H349" i="5"/>
  <c r="I349" i="5"/>
  <c r="J349" i="5"/>
  <c r="K349" i="5"/>
  <c r="B350" i="5"/>
  <c r="C350" i="5"/>
  <c r="D350" i="5"/>
  <c r="E350" i="5"/>
  <c r="F350" i="5"/>
  <c r="G350" i="5"/>
  <c r="H350" i="5"/>
  <c r="I350" i="5"/>
  <c r="J350" i="5"/>
  <c r="K350" i="5"/>
  <c r="B351" i="5"/>
  <c r="C351" i="5"/>
  <c r="D351" i="5"/>
  <c r="E351" i="5"/>
  <c r="F351" i="5"/>
  <c r="G351" i="5"/>
  <c r="H351" i="5"/>
  <c r="I351" i="5"/>
  <c r="J351" i="5"/>
  <c r="K351" i="5"/>
  <c r="B352" i="5"/>
  <c r="C352" i="5"/>
  <c r="D352" i="5"/>
  <c r="E352" i="5"/>
  <c r="F352" i="5"/>
  <c r="G352" i="5"/>
  <c r="H352" i="5"/>
  <c r="I352" i="5"/>
  <c r="J352" i="5"/>
  <c r="K352" i="5"/>
  <c r="B353" i="5"/>
  <c r="C353" i="5"/>
  <c r="D353" i="5"/>
  <c r="E353" i="5"/>
  <c r="F353" i="5"/>
  <c r="G353" i="5"/>
  <c r="H353" i="5"/>
  <c r="I353" i="5"/>
  <c r="J353" i="5"/>
  <c r="K353" i="5"/>
  <c r="B354" i="5"/>
  <c r="C354" i="5"/>
  <c r="D354" i="5"/>
  <c r="E354" i="5"/>
  <c r="F354" i="5"/>
  <c r="G354" i="5"/>
  <c r="H354" i="5"/>
  <c r="I354" i="5"/>
  <c r="J354" i="5"/>
  <c r="K354" i="5"/>
  <c r="B355" i="5"/>
  <c r="C355" i="5"/>
  <c r="D355" i="5"/>
  <c r="E355" i="5"/>
  <c r="F355" i="5"/>
  <c r="G355" i="5"/>
  <c r="H355" i="5"/>
  <c r="I355" i="5"/>
  <c r="J355" i="5"/>
  <c r="K355" i="5"/>
  <c r="B356" i="5"/>
  <c r="C356" i="5"/>
  <c r="D356" i="5"/>
  <c r="E356" i="5"/>
  <c r="F356" i="5"/>
  <c r="G356" i="5"/>
  <c r="H356" i="5"/>
  <c r="I356" i="5"/>
  <c r="J356" i="5"/>
  <c r="K356" i="5"/>
  <c r="B357" i="5"/>
  <c r="C357" i="5"/>
  <c r="D357" i="5"/>
  <c r="E357" i="5"/>
  <c r="F357" i="5"/>
  <c r="G357" i="5"/>
  <c r="H357" i="5"/>
  <c r="I357" i="5"/>
  <c r="J357" i="5"/>
  <c r="K357" i="5"/>
  <c r="B358" i="5"/>
  <c r="C358" i="5"/>
  <c r="D358" i="5"/>
  <c r="E358" i="5"/>
  <c r="F358" i="5"/>
  <c r="G358" i="5"/>
  <c r="H358" i="5"/>
  <c r="I358" i="5"/>
  <c r="J358" i="5"/>
  <c r="K358" i="5"/>
  <c r="B359" i="5"/>
  <c r="C359" i="5"/>
  <c r="D359" i="5"/>
  <c r="E359" i="5"/>
  <c r="F359" i="5"/>
  <c r="G359" i="5"/>
  <c r="H359" i="5"/>
  <c r="I359" i="5"/>
  <c r="J359" i="5"/>
  <c r="K359" i="5"/>
  <c r="B360" i="5"/>
  <c r="C360" i="5"/>
  <c r="D360" i="5"/>
  <c r="E360" i="5"/>
  <c r="F360" i="5"/>
  <c r="G360" i="5"/>
  <c r="H360" i="5"/>
  <c r="I360" i="5"/>
  <c r="J360" i="5"/>
  <c r="K360" i="5"/>
  <c r="B361" i="5"/>
  <c r="C361" i="5"/>
  <c r="D361" i="5"/>
  <c r="E361" i="5"/>
  <c r="F361" i="5"/>
  <c r="G361" i="5"/>
  <c r="H361" i="5"/>
  <c r="I361" i="5"/>
  <c r="J361" i="5"/>
  <c r="K361" i="5"/>
  <c r="B362" i="5"/>
  <c r="C362" i="5"/>
  <c r="D362" i="5"/>
  <c r="E362" i="5"/>
  <c r="F362" i="5"/>
  <c r="G362" i="5"/>
  <c r="H362" i="5"/>
  <c r="I362" i="5"/>
  <c r="J362" i="5"/>
  <c r="K362" i="5"/>
  <c r="B184" i="5"/>
  <c r="C184" i="5"/>
  <c r="D184" i="5"/>
  <c r="E184" i="5"/>
  <c r="F184" i="5"/>
  <c r="G184" i="5"/>
  <c r="H184" i="5"/>
  <c r="I184" i="5"/>
  <c r="J184" i="5"/>
  <c r="K184" i="5"/>
  <c r="B141" i="5"/>
  <c r="C141" i="5"/>
  <c r="D141" i="5"/>
  <c r="E141" i="5"/>
  <c r="F141" i="5"/>
  <c r="G141" i="5"/>
  <c r="H141" i="5"/>
  <c r="I141" i="5"/>
  <c r="J141" i="5"/>
  <c r="K141" i="5"/>
  <c r="B142" i="5"/>
  <c r="C142" i="5"/>
  <c r="D142" i="5"/>
  <c r="E142" i="5"/>
  <c r="F142" i="5"/>
  <c r="G142" i="5"/>
  <c r="H142" i="5"/>
  <c r="I142" i="5"/>
  <c r="J142" i="5"/>
  <c r="K142" i="5"/>
  <c r="B143" i="5"/>
  <c r="C143" i="5"/>
  <c r="D143" i="5"/>
  <c r="E143" i="5"/>
  <c r="F143" i="5"/>
  <c r="G143" i="5"/>
  <c r="H143" i="5"/>
  <c r="I143" i="5"/>
  <c r="J143" i="5"/>
  <c r="K143" i="5"/>
  <c r="B144" i="5"/>
  <c r="C144" i="5"/>
  <c r="D144" i="5"/>
  <c r="E144" i="5"/>
  <c r="F144" i="5"/>
  <c r="G144" i="5"/>
  <c r="H144" i="5"/>
  <c r="I144" i="5"/>
  <c r="J144" i="5"/>
  <c r="K144" i="5"/>
  <c r="B145" i="5"/>
  <c r="C145" i="5"/>
  <c r="D145" i="5"/>
  <c r="E145" i="5"/>
  <c r="F145" i="5"/>
  <c r="G145" i="5"/>
  <c r="H145" i="5"/>
  <c r="I145" i="5"/>
  <c r="J145" i="5"/>
  <c r="K145" i="5"/>
  <c r="B146" i="5"/>
  <c r="C146" i="5"/>
  <c r="D146" i="5"/>
  <c r="E146" i="5"/>
  <c r="F146" i="5"/>
  <c r="G146" i="5"/>
  <c r="H146" i="5"/>
  <c r="I146" i="5"/>
  <c r="J146" i="5"/>
  <c r="K146" i="5"/>
  <c r="B147" i="5"/>
  <c r="C147" i="5"/>
  <c r="D147" i="5"/>
  <c r="E147" i="5"/>
  <c r="F147" i="5"/>
  <c r="G147" i="5"/>
  <c r="H147" i="5"/>
  <c r="I147" i="5"/>
  <c r="J147" i="5"/>
  <c r="K147" i="5"/>
  <c r="B148" i="5"/>
  <c r="C148" i="5"/>
  <c r="D148" i="5"/>
  <c r="E148" i="5"/>
  <c r="F148" i="5"/>
  <c r="G148" i="5"/>
  <c r="H148" i="5"/>
  <c r="I148" i="5"/>
  <c r="J148" i="5"/>
  <c r="K148" i="5"/>
  <c r="B149" i="5"/>
  <c r="C149" i="5"/>
  <c r="D149" i="5"/>
  <c r="E149" i="5"/>
  <c r="F149" i="5"/>
  <c r="G149" i="5"/>
  <c r="H149" i="5"/>
  <c r="I149" i="5"/>
  <c r="J149" i="5"/>
  <c r="K149" i="5"/>
  <c r="B150" i="5"/>
  <c r="C150" i="5"/>
  <c r="D150" i="5"/>
  <c r="E150" i="5"/>
  <c r="F150" i="5"/>
  <c r="G150" i="5"/>
  <c r="H150" i="5"/>
  <c r="I150" i="5"/>
  <c r="J150" i="5"/>
  <c r="K150" i="5"/>
  <c r="B151" i="5"/>
  <c r="C151" i="5"/>
  <c r="D151" i="5"/>
  <c r="E151" i="5"/>
  <c r="F151" i="5"/>
  <c r="G151" i="5"/>
  <c r="H151" i="5"/>
  <c r="I151" i="5"/>
  <c r="J151" i="5"/>
  <c r="K151" i="5"/>
  <c r="B152" i="5"/>
  <c r="C152" i="5"/>
  <c r="D152" i="5"/>
  <c r="E152" i="5"/>
  <c r="F152" i="5"/>
  <c r="G152" i="5"/>
  <c r="H152" i="5"/>
  <c r="I152" i="5"/>
  <c r="J152" i="5"/>
  <c r="K152" i="5"/>
  <c r="B153" i="5"/>
  <c r="C153" i="5"/>
  <c r="D153" i="5"/>
  <c r="E153" i="5"/>
  <c r="F153" i="5"/>
  <c r="G153" i="5"/>
  <c r="H153" i="5"/>
  <c r="I153" i="5"/>
  <c r="J153" i="5"/>
  <c r="K153" i="5"/>
  <c r="B154" i="5"/>
  <c r="C154" i="5"/>
  <c r="D154" i="5"/>
  <c r="E154" i="5"/>
  <c r="F154" i="5"/>
  <c r="G154" i="5"/>
  <c r="H154" i="5"/>
  <c r="I154" i="5"/>
  <c r="J154" i="5"/>
  <c r="K154" i="5"/>
  <c r="B155" i="5"/>
  <c r="C155" i="5"/>
  <c r="D155" i="5"/>
  <c r="E155" i="5"/>
  <c r="F155" i="5"/>
  <c r="G155" i="5"/>
  <c r="H155" i="5"/>
  <c r="I155" i="5"/>
  <c r="J155" i="5"/>
  <c r="K155" i="5"/>
  <c r="B156" i="5"/>
  <c r="C156" i="5"/>
  <c r="D156" i="5"/>
  <c r="E156" i="5"/>
  <c r="F156" i="5"/>
  <c r="G156" i="5"/>
  <c r="I156" i="5"/>
  <c r="J156" i="5"/>
  <c r="K156" i="5"/>
  <c r="B157" i="5"/>
  <c r="C157" i="5"/>
  <c r="D157" i="5"/>
  <c r="E157" i="5"/>
  <c r="F157" i="5"/>
  <c r="G157" i="5"/>
  <c r="I157" i="5"/>
  <c r="J157" i="5"/>
  <c r="K157" i="5"/>
  <c r="B158" i="5"/>
  <c r="C158" i="5"/>
  <c r="D158" i="5"/>
  <c r="E158" i="5"/>
  <c r="F158" i="5"/>
  <c r="G158" i="5"/>
  <c r="I158" i="5"/>
  <c r="J158" i="5"/>
  <c r="K158" i="5"/>
  <c r="B159" i="5"/>
  <c r="C159" i="5"/>
  <c r="D159" i="5"/>
  <c r="E159" i="5"/>
  <c r="F159" i="5"/>
  <c r="G159" i="5"/>
  <c r="I159" i="5"/>
  <c r="J159" i="5"/>
  <c r="K159" i="5"/>
  <c r="B160" i="5"/>
  <c r="C160" i="5"/>
  <c r="D160" i="5"/>
  <c r="E160" i="5"/>
  <c r="F160" i="5"/>
  <c r="G160" i="5"/>
  <c r="I160" i="5"/>
  <c r="J160" i="5"/>
  <c r="K160" i="5"/>
  <c r="B161" i="5"/>
  <c r="C161" i="5"/>
  <c r="D161" i="5"/>
  <c r="E161" i="5"/>
  <c r="F161" i="5"/>
  <c r="G161" i="5"/>
  <c r="I161" i="5"/>
  <c r="J161" i="5"/>
  <c r="K161" i="5"/>
  <c r="B162" i="5"/>
  <c r="C162" i="5"/>
  <c r="D162" i="5"/>
  <c r="E162" i="5"/>
  <c r="F162" i="5"/>
  <c r="G162" i="5"/>
  <c r="I162" i="5"/>
  <c r="J162" i="5"/>
  <c r="K162" i="5"/>
  <c r="B163" i="5"/>
  <c r="C163" i="5"/>
  <c r="D163" i="5"/>
  <c r="E163" i="5"/>
  <c r="F163" i="5"/>
  <c r="G163" i="5"/>
  <c r="I163" i="5"/>
  <c r="J163" i="5"/>
  <c r="K163" i="5"/>
  <c r="B164" i="5"/>
  <c r="C164" i="5"/>
  <c r="D164" i="5"/>
  <c r="E164" i="5"/>
  <c r="F164" i="5"/>
  <c r="G164" i="5"/>
  <c r="I164" i="5"/>
  <c r="J164" i="5"/>
  <c r="K164" i="5"/>
  <c r="B165" i="5"/>
  <c r="C165" i="5"/>
  <c r="D165" i="5"/>
  <c r="E165" i="5"/>
  <c r="F165" i="5"/>
  <c r="G165" i="5"/>
  <c r="H165" i="5"/>
  <c r="I165" i="5"/>
  <c r="J165" i="5"/>
  <c r="K165" i="5"/>
  <c r="B166" i="5"/>
  <c r="C166" i="5"/>
  <c r="D166" i="5"/>
  <c r="E166" i="5"/>
  <c r="F166" i="5"/>
  <c r="G166" i="5"/>
  <c r="H166" i="5"/>
  <c r="I166" i="5"/>
  <c r="J166" i="5"/>
  <c r="K166" i="5"/>
  <c r="B167" i="5"/>
  <c r="C167" i="5"/>
  <c r="D167" i="5"/>
  <c r="E167" i="5"/>
  <c r="F167" i="5"/>
  <c r="G167" i="5"/>
  <c r="H167" i="5"/>
  <c r="I167" i="5"/>
  <c r="J167" i="5"/>
  <c r="K167" i="5"/>
  <c r="B168" i="5"/>
  <c r="C168" i="5"/>
  <c r="D168" i="5"/>
  <c r="E168" i="5"/>
  <c r="F168" i="5"/>
  <c r="G168" i="5"/>
  <c r="H168" i="5"/>
  <c r="I168" i="5"/>
  <c r="J168" i="5"/>
  <c r="K168" i="5"/>
  <c r="B169" i="5"/>
  <c r="C169" i="5"/>
  <c r="D169" i="5"/>
  <c r="E169" i="5"/>
  <c r="F169" i="5"/>
  <c r="G169" i="5"/>
  <c r="I169" i="5"/>
  <c r="J169" i="5"/>
  <c r="K169" i="5"/>
  <c r="B170" i="5"/>
  <c r="C170" i="5"/>
  <c r="D170" i="5"/>
  <c r="E170" i="5"/>
  <c r="F170" i="5"/>
  <c r="G170" i="5"/>
  <c r="I170" i="5"/>
  <c r="J170" i="5"/>
  <c r="K170" i="5"/>
  <c r="B172" i="5"/>
  <c r="C172" i="5"/>
  <c r="D172" i="5"/>
  <c r="E172" i="5"/>
  <c r="F172" i="5"/>
  <c r="G172" i="5"/>
  <c r="I172" i="5"/>
  <c r="J172" i="5"/>
  <c r="K172" i="5"/>
  <c r="B173" i="5"/>
  <c r="C173" i="5"/>
  <c r="D173" i="5"/>
  <c r="E173" i="5"/>
  <c r="F173" i="5"/>
  <c r="G173" i="5"/>
  <c r="I173" i="5"/>
  <c r="J173" i="5"/>
  <c r="K173" i="5"/>
  <c r="B174" i="5"/>
  <c r="C174" i="5"/>
  <c r="D174" i="5"/>
  <c r="E174" i="5"/>
  <c r="F174" i="5"/>
  <c r="G174" i="5"/>
  <c r="I174" i="5"/>
  <c r="J174" i="5"/>
  <c r="K174" i="5"/>
  <c r="B175" i="5"/>
  <c r="C175" i="5"/>
  <c r="D175" i="5"/>
  <c r="E175" i="5"/>
  <c r="F175" i="5"/>
  <c r="G175" i="5"/>
  <c r="I175" i="5"/>
  <c r="J175" i="5"/>
  <c r="K175" i="5"/>
  <c r="B176" i="5"/>
  <c r="C176" i="5"/>
  <c r="D176" i="5"/>
  <c r="E176" i="5"/>
  <c r="F176" i="5"/>
  <c r="G176" i="5"/>
  <c r="I176" i="5"/>
  <c r="J176" i="5"/>
  <c r="K176" i="5"/>
  <c r="B177" i="5"/>
  <c r="C177" i="5"/>
  <c r="D177" i="5"/>
  <c r="E177" i="5"/>
  <c r="F177" i="5"/>
  <c r="G177" i="5"/>
  <c r="I177" i="5"/>
  <c r="J177" i="5"/>
  <c r="K177" i="5"/>
  <c r="B178" i="5"/>
  <c r="C178" i="5"/>
  <c r="D178" i="5"/>
  <c r="E178" i="5"/>
  <c r="F178" i="5"/>
  <c r="G178" i="5"/>
  <c r="I178" i="5"/>
  <c r="J178" i="5"/>
  <c r="K178" i="5"/>
  <c r="B179" i="5"/>
  <c r="C179" i="5"/>
  <c r="D179" i="5"/>
  <c r="E179" i="5"/>
  <c r="F179" i="5"/>
  <c r="G179" i="5"/>
  <c r="I179" i="5"/>
  <c r="J179" i="5"/>
  <c r="K179" i="5"/>
  <c r="B180" i="5"/>
  <c r="C180" i="5"/>
  <c r="D180" i="5"/>
  <c r="E180" i="5"/>
  <c r="F180" i="5"/>
  <c r="G180" i="5"/>
  <c r="I180" i="5"/>
  <c r="J180" i="5"/>
  <c r="K180" i="5"/>
  <c r="B181" i="5"/>
  <c r="C181" i="5"/>
  <c r="D181" i="5"/>
  <c r="E181" i="5"/>
  <c r="F181" i="5"/>
  <c r="G181" i="5"/>
  <c r="H181" i="5"/>
  <c r="I181" i="5"/>
  <c r="J181" i="5"/>
  <c r="K181" i="5"/>
  <c r="B80" i="5"/>
  <c r="C80" i="5"/>
  <c r="D80" i="5"/>
  <c r="E80" i="5"/>
  <c r="F80" i="5"/>
  <c r="G80" i="5"/>
  <c r="H80" i="5"/>
  <c r="I80" i="5"/>
  <c r="J80" i="5"/>
  <c r="K80" i="5"/>
  <c r="B322" i="5"/>
  <c r="C322" i="5"/>
  <c r="D322" i="5"/>
  <c r="E322" i="5"/>
  <c r="F322" i="5"/>
  <c r="G322" i="5"/>
  <c r="H322" i="5"/>
  <c r="I322" i="5"/>
  <c r="J322" i="5"/>
  <c r="K322" i="5"/>
  <c r="B243" i="5"/>
  <c r="C243" i="5"/>
  <c r="D243" i="5"/>
  <c r="E243" i="5"/>
  <c r="F243" i="5"/>
  <c r="G243" i="5"/>
  <c r="H243" i="5"/>
  <c r="I243" i="5"/>
  <c r="J243" i="5"/>
  <c r="K243" i="5"/>
  <c r="F348" i="5"/>
  <c r="J226" i="3" l="1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18" i="3"/>
  <c r="J219" i="3"/>
  <c r="J220" i="3"/>
  <c r="J221" i="3"/>
  <c r="J222" i="3"/>
  <c r="J223" i="3"/>
  <c r="J224" i="3"/>
  <c r="J225" i="3"/>
  <c r="J211" i="3"/>
  <c r="J212" i="3"/>
  <c r="J213" i="3"/>
  <c r="J214" i="3"/>
  <c r="J215" i="3"/>
  <c r="J216" i="3"/>
  <c r="J217" i="3"/>
  <c r="J210" i="3"/>
  <c r="J107" i="3"/>
  <c r="J108" i="3"/>
  <c r="H158" i="5" s="1"/>
  <c r="J109" i="3"/>
  <c r="H159" i="5" s="1"/>
  <c r="J110" i="3"/>
  <c r="H160" i="5" s="1"/>
  <c r="J111" i="3"/>
  <c r="H161" i="5" s="1"/>
  <c r="J112" i="3"/>
  <c r="H162" i="5" s="1"/>
  <c r="J113" i="3"/>
  <c r="H163" i="5" s="1"/>
  <c r="J114" i="3"/>
  <c r="H164" i="5" s="1"/>
  <c r="J106" i="3"/>
  <c r="H169" i="5" l="1"/>
  <c r="H156" i="5"/>
  <c r="H170" i="5"/>
  <c r="H157" i="5"/>
  <c r="H176" i="5"/>
  <c r="H172" i="5"/>
  <c r="H173" i="5"/>
  <c r="H177" i="5"/>
  <c r="H179" i="5"/>
  <c r="H175" i="5"/>
  <c r="H178" i="5"/>
  <c r="H180" i="5"/>
  <c r="H174" i="5"/>
  <c r="B110" i="5"/>
  <c r="C110" i="5"/>
  <c r="D110" i="5"/>
  <c r="E110" i="5"/>
  <c r="F110" i="5"/>
  <c r="G110" i="5"/>
  <c r="H110" i="5"/>
  <c r="I110" i="5"/>
  <c r="J110" i="5"/>
  <c r="K110" i="5"/>
  <c r="B186" i="5" l="1"/>
  <c r="C186" i="5"/>
  <c r="D186" i="5"/>
  <c r="E186" i="5"/>
  <c r="F186" i="5"/>
  <c r="G186" i="5"/>
  <c r="H186" i="5"/>
  <c r="I186" i="5"/>
  <c r="J186" i="5"/>
  <c r="K186" i="5"/>
  <c r="B187" i="5"/>
  <c r="C187" i="5"/>
  <c r="D187" i="5"/>
  <c r="E187" i="5"/>
  <c r="F187" i="5"/>
  <c r="G187" i="5"/>
  <c r="H187" i="5"/>
  <c r="I187" i="5"/>
  <c r="J187" i="5"/>
  <c r="K187" i="5"/>
  <c r="B188" i="5"/>
  <c r="C188" i="5"/>
  <c r="D188" i="5"/>
  <c r="E188" i="5"/>
  <c r="F188" i="5"/>
  <c r="G188" i="5"/>
  <c r="H188" i="5"/>
  <c r="I188" i="5"/>
  <c r="J188" i="5"/>
  <c r="K188" i="5"/>
  <c r="B189" i="5"/>
  <c r="C189" i="5"/>
  <c r="D189" i="5"/>
  <c r="E189" i="5"/>
  <c r="F189" i="5"/>
  <c r="G189" i="5"/>
  <c r="H189" i="5"/>
  <c r="I189" i="5"/>
  <c r="J189" i="5"/>
  <c r="K189" i="5"/>
  <c r="B190" i="5"/>
  <c r="C190" i="5"/>
  <c r="D190" i="5"/>
  <c r="E190" i="5"/>
  <c r="F190" i="5"/>
  <c r="G190" i="5"/>
  <c r="H190" i="5"/>
  <c r="I190" i="5"/>
  <c r="J190" i="5"/>
  <c r="K190" i="5"/>
  <c r="B191" i="5"/>
  <c r="C191" i="5"/>
  <c r="D191" i="5"/>
  <c r="E191" i="5"/>
  <c r="F191" i="5"/>
  <c r="G191" i="5"/>
  <c r="H191" i="5"/>
  <c r="I191" i="5"/>
  <c r="J191" i="5"/>
  <c r="K191" i="5"/>
  <c r="B192" i="5"/>
  <c r="C192" i="5"/>
  <c r="D192" i="5"/>
  <c r="E192" i="5"/>
  <c r="F192" i="5"/>
  <c r="G192" i="5"/>
  <c r="H192" i="5"/>
  <c r="I192" i="5"/>
  <c r="J192" i="5"/>
  <c r="K192" i="5"/>
  <c r="B193" i="5"/>
  <c r="C193" i="5"/>
  <c r="D193" i="5"/>
  <c r="E193" i="5"/>
  <c r="F193" i="5"/>
  <c r="G193" i="5"/>
  <c r="H193" i="5"/>
  <c r="I193" i="5"/>
  <c r="J193" i="5"/>
  <c r="K193" i="5"/>
  <c r="K81" i="3" l="1"/>
  <c r="L81" i="3"/>
  <c r="K76" i="3"/>
  <c r="L76" i="3"/>
  <c r="K72" i="3"/>
  <c r="L72" i="3"/>
  <c r="K73" i="3"/>
  <c r="L73" i="3"/>
  <c r="K82" i="3"/>
  <c r="L82" i="3"/>
  <c r="K83" i="3"/>
  <c r="L83" i="3"/>
  <c r="K85" i="3"/>
  <c r="L85" i="3"/>
  <c r="K84" i="3"/>
  <c r="L84" i="3"/>
  <c r="K75" i="3"/>
  <c r="L75" i="3"/>
  <c r="K45" i="3"/>
  <c r="L45" i="3"/>
  <c r="K48" i="3"/>
  <c r="L48" i="3"/>
  <c r="K78" i="3"/>
  <c r="L78" i="3"/>
  <c r="K77" i="3"/>
  <c r="L77" i="3"/>
  <c r="K79" i="3"/>
  <c r="L79" i="3"/>
  <c r="K80" i="3"/>
  <c r="L80" i="3"/>
  <c r="L106" i="3"/>
  <c r="K107" i="3"/>
  <c r="L107" i="3"/>
  <c r="H135" i="5"/>
  <c r="K108" i="3"/>
  <c r="L108" i="3"/>
  <c r="H136" i="5"/>
  <c r="K109" i="3"/>
  <c r="L109" i="3"/>
  <c r="K110" i="3"/>
  <c r="L110" i="3"/>
  <c r="K111" i="3"/>
  <c r="L111" i="3"/>
  <c r="K112" i="3"/>
  <c r="L112" i="3"/>
  <c r="K113" i="3"/>
  <c r="L113" i="3"/>
  <c r="K114" i="3"/>
  <c r="L114" i="3"/>
  <c r="L28" i="3"/>
  <c r="K28" i="3"/>
  <c r="L29" i="3"/>
  <c r="K29" i="3"/>
  <c r="L27" i="3"/>
  <c r="K27" i="3"/>
  <c r="B334" i="5"/>
  <c r="C334" i="5"/>
  <c r="D334" i="5"/>
  <c r="E334" i="5"/>
  <c r="F334" i="5"/>
  <c r="G334" i="5"/>
  <c r="H334" i="5"/>
  <c r="I334" i="5"/>
  <c r="J334" i="5"/>
  <c r="K334" i="5"/>
  <c r="B335" i="5"/>
  <c r="C335" i="5"/>
  <c r="D335" i="5"/>
  <c r="E335" i="5"/>
  <c r="F335" i="5"/>
  <c r="G335" i="5"/>
  <c r="H335" i="5"/>
  <c r="I335" i="5"/>
  <c r="J335" i="5"/>
  <c r="K335" i="5"/>
  <c r="B194" i="5"/>
  <c r="C194" i="5"/>
  <c r="D194" i="5"/>
  <c r="E194" i="5"/>
  <c r="F194" i="5"/>
  <c r="G194" i="5"/>
  <c r="H194" i="5"/>
  <c r="I194" i="5"/>
  <c r="J194" i="5"/>
  <c r="K194" i="5"/>
  <c r="B195" i="5"/>
  <c r="C195" i="5"/>
  <c r="D195" i="5"/>
  <c r="E195" i="5"/>
  <c r="F195" i="5"/>
  <c r="G195" i="5"/>
  <c r="H195" i="5"/>
  <c r="I195" i="5"/>
  <c r="J195" i="5"/>
  <c r="K195" i="5"/>
  <c r="B196" i="5"/>
  <c r="C196" i="5"/>
  <c r="D196" i="5"/>
  <c r="E196" i="5"/>
  <c r="F196" i="5"/>
  <c r="G196" i="5"/>
  <c r="H196" i="5"/>
  <c r="I196" i="5"/>
  <c r="J196" i="5"/>
  <c r="K196" i="5"/>
  <c r="B197" i="5"/>
  <c r="C197" i="5"/>
  <c r="D197" i="5"/>
  <c r="E197" i="5"/>
  <c r="F197" i="5"/>
  <c r="G197" i="5"/>
  <c r="H197" i="5"/>
  <c r="I197" i="5"/>
  <c r="J197" i="5"/>
  <c r="K197" i="5"/>
  <c r="B132" i="5"/>
  <c r="C132" i="5"/>
  <c r="D132" i="5"/>
  <c r="E132" i="5"/>
  <c r="F132" i="5"/>
  <c r="G132" i="5"/>
  <c r="H132" i="5"/>
  <c r="I132" i="5"/>
  <c r="J132" i="5"/>
  <c r="K132" i="5"/>
  <c r="B133" i="5"/>
  <c r="C133" i="5"/>
  <c r="D133" i="5"/>
  <c r="E133" i="5"/>
  <c r="F133" i="5"/>
  <c r="G133" i="5"/>
  <c r="H133" i="5"/>
  <c r="I133" i="5"/>
  <c r="J133" i="5"/>
  <c r="K133" i="5"/>
  <c r="B134" i="5"/>
  <c r="C134" i="5"/>
  <c r="D134" i="5"/>
  <c r="E134" i="5"/>
  <c r="F134" i="5"/>
  <c r="G134" i="5"/>
  <c r="H134" i="5"/>
  <c r="I134" i="5"/>
  <c r="J134" i="5"/>
  <c r="K134" i="5"/>
  <c r="B135" i="5"/>
  <c r="C135" i="5"/>
  <c r="D135" i="5"/>
  <c r="E135" i="5"/>
  <c r="F135" i="5"/>
  <c r="G135" i="5"/>
  <c r="I135" i="5"/>
  <c r="J135" i="5"/>
  <c r="K135" i="5"/>
  <c r="B136" i="5"/>
  <c r="C136" i="5"/>
  <c r="D136" i="5"/>
  <c r="E136" i="5"/>
  <c r="F136" i="5"/>
  <c r="G136" i="5"/>
  <c r="I136" i="5"/>
  <c r="J136" i="5"/>
  <c r="K136" i="5"/>
  <c r="B124" i="5"/>
  <c r="C124" i="5"/>
  <c r="D124" i="5"/>
  <c r="E124" i="5"/>
  <c r="F124" i="5"/>
  <c r="G124" i="5"/>
  <c r="H124" i="5"/>
  <c r="I124" i="5"/>
  <c r="J124" i="5"/>
  <c r="K124" i="5"/>
  <c r="A365" i="5" l="1"/>
  <c r="I365" i="5" s="1"/>
  <c r="K364" i="5"/>
  <c r="J364" i="5"/>
  <c r="I364" i="5"/>
  <c r="H364" i="5"/>
  <c r="G364" i="5"/>
  <c r="F364" i="5"/>
  <c r="E364" i="5"/>
  <c r="D364" i="5"/>
  <c r="C364" i="5"/>
  <c r="B364" i="5"/>
  <c r="K348" i="5"/>
  <c r="J348" i="5"/>
  <c r="I348" i="5"/>
  <c r="H348" i="5"/>
  <c r="G348" i="5"/>
  <c r="E348" i="5"/>
  <c r="D348" i="5"/>
  <c r="C348" i="5"/>
  <c r="B348" i="5"/>
  <c r="K347" i="5"/>
  <c r="J347" i="5"/>
  <c r="I347" i="5"/>
  <c r="H347" i="5"/>
  <c r="G347" i="5"/>
  <c r="F347" i="5"/>
  <c r="E347" i="5"/>
  <c r="D347" i="5"/>
  <c r="C347" i="5"/>
  <c r="B347" i="5"/>
  <c r="K346" i="5"/>
  <c r="J346" i="5"/>
  <c r="I346" i="5"/>
  <c r="H346" i="5"/>
  <c r="G346" i="5"/>
  <c r="F346" i="5"/>
  <c r="E346" i="5"/>
  <c r="D346" i="5"/>
  <c r="C346" i="5"/>
  <c r="B346" i="5"/>
  <c r="K345" i="5"/>
  <c r="J345" i="5"/>
  <c r="I345" i="5"/>
  <c r="H345" i="5"/>
  <c r="G345" i="5"/>
  <c r="F345" i="5"/>
  <c r="E345" i="5"/>
  <c r="D345" i="5"/>
  <c r="C345" i="5"/>
  <c r="B345" i="5"/>
  <c r="K344" i="5"/>
  <c r="J344" i="5"/>
  <c r="I344" i="5"/>
  <c r="H344" i="5"/>
  <c r="G344" i="5"/>
  <c r="F344" i="5"/>
  <c r="E344" i="5"/>
  <c r="D344" i="5"/>
  <c r="C344" i="5"/>
  <c r="B344" i="5"/>
  <c r="K343" i="5"/>
  <c r="J343" i="5"/>
  <c r="I343" i="5"/>
  <c r="H343" i="5"/>
  <c r="G343" i="5"/>
  <c r="F343" i="5"/>
  <c r="E343" i="5"/>
  <c r="D343" i="5"/>
  <c r="C343" i="5"/>
  <c r="B343" i="5"/>
  <c r="K342" i="5"/>
  <c r="J342" i="5"/>
  <c r="I342" i="5"/>
  <c r="H342" i="5"/>
  <c r="G342" i="5"/>
  <c r="F342" i="5"/>
  <c r="E342" i="5"/>
  <c r="D342" i="5"/>
  <c r="C342" i="5"/>
  <c r="B342" i="5"/>
  <c r="K341" i="5"/>
  <c r="J341" i="5"/>
  <c r="I341" i="5"/>
  <c r="H341" i="5"/>
  <c r="G341" i="5"/>
  <c r="F341" i="5"/>
  <c r="E341" i="5"/>
  <c r="D341" i="5"/>
  <c r="C341" i="5"/>
  <c r="B341" i="5"/>
  <c r="K340" i="5"/>
  <c r="J340" i="5"/>
  <c r="I340" i="5"/>
  <c r="H340" i="5"/>
  <c r="G340" i="5"/>
  <c r="F340" i="5"/>
  <c r="E340" i="5"/>
  <c r="D340" i="5"/>
  <c r="C340" i="5"/>
  <c r="B340" i="5"/>
  <c r="K339" i="5"/>
  <c r="J339" i="5"/>
  <c r="I339" i="5"/>
  <c r="H339" i="5"/>
  <c r="G339" i="5"/>
  <c r="F339" i="5"/>
  <c r="E339" i="5"/>
  <c r="D339" i="5"/>
  <c r="C339" i="5"/>
  <c r="B339" i="5"/>
  <c r="K338" i="5"/>
  <c r="J338" i="5"/>
  <c r="I338" i="5"/>
  <c r="H338" i="5"/>
  <c r="G338" i="5"/>
  <c r="F338" i="5"/>
  <c r="E338" i="5"/>
  <c r="D338" i="5"/>
  <c r="C338" i="5"/>
  <c r="B338" i="5"/>
  <c r="K337" i="5"/>
  <c r="J337" i="5"/>
  <c r="I337" i="5"/>
  <c r="H337" i="5"/>
  <c r="G337" i="5"/>
  <c r="F337" i="5"/>
  <c r="E337" i="5"/>
  <c r="D337" i="5"/>
  <c r="C337" i="5"/>
  <c r="B337" i="5"/>
  <c r="K336" i="5"/>
  <c r="J336" i="5"/>
  <c r="I336" i="5"/>
  <c r="H336" i="5"/>
  <c r="G336" i="5"/>
  <c r="F336" i="5"/>
  <c r="E336" i="5"/>
  <c r="D336" i="5"/>
  <c r="C336" i="5"/>
  <c r="B336" i="5"/>
  <c r="K333" i="5"/>
  <c r="J333" i="5"/>
  <c r="I333" i="5"/>
  <c r="H333" i="5"/>
  <c r="G333" i="5"/>
  <c r="F333" i="5"/>
  <c r="E333" i="5"/>
  <c r="D333" i="5"/>
  <c r="C333" i="5"/>
  <c r="B333" i="5"/>
  <c r="K332" i="5"/>
  <c r="J332" i="5"/>
  <c r="I332" i="5"/>
  <c r="H332" i="5"/>
  <c r="G332" i="5"/>
  <c r="F332" i="5"/>
  <c r="E332" i="5"/>
  <c r="D332" i="5"/>
  <c r="C332" i="5"/>
  <c r="B332" i="5"/>
  <c r="K331" i="5"/>
  <c r="J331" i="5"/>
  <c r="I331" i="5"/>
  <c r="H331" i="5"/>
  <c r="G331" i="5"/>
  <c r="F331" i="5"/>
  <c r="E331" i="5"/>
  <c r="D331" i="5"/>
  <c r="C331" i="5"/>
  <c r="B331" i="5"/>
  <c r="K330" i="5"/>
  <c r="J330" i="5"/>
  <c r="I330" i="5"/>
  <c r="H330" i="5"/>
  <c r="G330" i="5"/>
  <c r="F330" i="5"/>
  <c r="E330" i="5"/>
  <c r="D330" i="5"/>
  <c r="C330" i="5"/>
  <c r="B330" i="5"/>
  <c r="K329" i="5"/>
  <c r="J329" i="5"/>
  <c r="I329" i="5"/>
  <c r="H329" i="5"/>
  <c r="G329" i="5"/>
  <c r="F329" i="5"/>
  <c r="E329" i="5"/>
  <c r="D329" i="5"/>
  <c r="C329" i="5"/>
  <c r="B329" i="5"/>
  <c r="K328" i="5"/>
  <c r="J328" i="5"/>
  <c r="I328" i="5"/>
  <c r="H328" i="5"/>
  <c r="G328" i="5"/>
  <c r="F328" i="5"/>
  <c r="E328" i="5"/>
  <c r="D328" i="5"/>
  <c r="C328" i="5"/>
  <c r="B328" i="5"/>
  <c r="K327" i="5"/>
  <c r="J327" i="5"/>
  <c r="I327" i="5"/>
  <c r="H327" i="5"/>
  <c r="G327" i="5"/>
  <c r="F327" i="5"/>
  <c r="E327" i="5"/>
  <c r="D327" i="5"/>
  <c r="C327" i="5"/>
  <c r="B327" i="5"/>
  <c r="K326" i="5"/>
  <c r="J326" i="5"/>
  <c r="I326" i="5"/>
  <c r="H326" i="5"/>
  <c r="G326" i="5"/>
  <c r="F326" i="5"/>
  <c r="E326" i="5"/>
  <c r="D326" i="5"/>
  <c r="C326" i="5"/>
  <c r="B326" i="5"/>
  <c r="K325" i="5"/>
  <c r="J325" i="5"/>
  <c r="I325" i="5"/>
  <c r="H325" i="5"/>
  <c r="G325" i="5"/>
  <c r="F325" i="5"/>
  <c r="E325" i="5"/>
  <c r="D325" i="5"/>
  <c r="C325" i="5"/>
  <c r="B325" i="5"/>
  <c r="K324" i="5"/>
  <c r="J324" i="5"/>
  <c r="I324" i="5"/>
  <c r="H324" i="5"/>
  <c r="G324" i="5"/>
  <c r="F324" i="5"/>
  <c r="E324" i="5"/>
  <c r="D324" i="5"/>
  <c r="C324" i="5"/>
  <c r="B324" i="5"/>
  <c r="K323" i="5"/>
  <c r="J323" i="5"/>
  <c r="I323" i="5"/>
  <c r="H323" i="5"/>
  <c r="G323" i="5"/>
  <c r="F323" i="5"/>
  <c r="E323" i="5"/>
  <c r="D323" i="5"/>
  <c r="C323" i="5"/>
  <c r="B323" i="5"/>
  <c r="K321" i="5"/>
  <c r="J321" i="5"/>
  <c r="I321" i="5"/>
  <c r="H321" i="5"/>
  <c r="G321" i="5"/>
  <c r="F321" i="5"/>
  <c r="E321" i="5"/>
  <c r="D321" i="5"/>
  <c r="C321" i="5"/>
  <c r="B321" i="5"/>
  <c r="K320" i="5"/>
  <c r="J320" i="5"/>
  <c r="I320" i="5"/>
  <c r="H320" i="5"/>
  <c r="G320" i="5"/>
  <c r="F320" i="5"/>
  <c r="E320" i="5"/>
  <c r="D320" i="5"/>
  <c r="C320" i="5"/>
  <c r="B320" i="5"/>
  <c r="K319" i="5"/>
  <c r="J319" i="5"/>
  <c r="I319" i="5"/>
  <c r="H319" i="5"/>
  <c r="G319" i="5"/>
  <c r="F319" i="5"/>
  <c r="E319" i="5"/>
  <c r="D319" i="5"/>
  <c r="C319" i="5"/>
  <c r="B319" i="5"/>
  <c r="K318" i="5"/>
  <c r="J318" i="5"/>
  <c r="I318" i="5"/>
  <c r="H318" i="5"/>
  <c r="G318" i="5"/>
  <c r="F318" i="5"/>
  <c r="E318" i="5"/>
  <c r="D318" i="5"/>
  <c r="C318" i="5"/>
  <c r="B318" i="5"/>
  <c r="K317" i="5"/>
  <c r="J317" i="5"/>
  <c r="I317" i="5"/>
  <c r="H317" i="5"/>
  <c r="G317" i="5"/>
  <c r="F317" i="5"/>
  <c r="E317" i="5"/>
  <c r="D317" i="5"/>
  <c r="C317" i="5"/>
  <c r="B317" i="5"/>
  <c r="K316" i="5"/>
  <c r="J316" i="5"/>
  <c r="I316" i="5"/>
  <c r="H316" i="5"/>
  <c r="G316" i="5"/>
  <c r="F316" i="5"/>
  <c r="E316" i="5"/>
  <c r="D316" i="5"/>
  <c r="C316" i="5"/>
  <c r="B316" i="5"/>
  <c r="K315" i="5"/>
  <c r="J315" i="5"/>
  <c r="I315" i="5"/>
  <c r="H315" i="5"/>
  <c r="G315" i="5"/>
  <c r="F315" i="5"/>
  <c r="E315" i="5"/>
  <c r="D315" i="5"/>
  <c r="C315" i="5"/>
  <c r="B315" i="5"/>
  <c r="K314" i="5"/>
  <c r="J314" i="5"/>
  <c r="I314" i="5"/>
  <c r="H314" i="5"/>
  <c r="G314" i="5"/>
  <c r="F314" i="5"/>
  <c r="E314" i="5"/>
  <c r="D314" i="5"/>
  <c r="C314" i="5"/>
  <c r="B314" i="5"/>
  <c r="K313" i="5"/>
  <c r="J313" i="5"/>
  <c r="I313" i="5"/>
  <c r="H313" i="5"/>
  <c r="G313" i="5"/>
  <c r="F313" i="5"/>
  <c r="E313" i="5"/>
  <c r="D313" i="5"/>
  <c r="C313" i="5"/>
  <c r="B313" i="5"/>
  <c r="K312" i="5"/>
  <c r="J312" i="5"/>
  <c r="I312" i="5"/>
  <c r="H312" i="5"/>
  <c r="G312" i="5"/>
  <c r="F312" i="5"/>
  <c r="E312" i="5"/>
  <c r="D312" i="5"/>
  <c r="C312" i="5"/>
  <c r="B312" i="5"/>
  <c r="K311" i="5"/>
  <c r="J311" i="5"/>
  <c r="I311" i="5"/>
  <c r="H311" i="5"/>
  <c r="G311" i="5"/>
  <c r="F311" i="5"/>
  <c r="E311" i="5"/>
  <c r="D311" i="5"/>
  <c r="C311" i="5"/>
  <c r="B311" i="5"/>
  <c r="K310" i="5"/>
  <c r="J310" i="5"/>
  <c r="I310" i="5"/>
  <c r="H310" i="5"/>
  <c r="G310" i="5"/>
  <c r="F310" i="5"/>
  <c r="E310" i="5"/>
  <c r="D310" i="5"/>
  <c r="C310" i="5"/>
  <c r="B310" i="5"/>
  <c r="K309" i="5"/>
  <c r="J309" i="5"/>
  <c r="I309" i="5"/>
  <c r="H309" i="5"/>
  <c r="G309" i="5"/>
  <c r="F309" i="5"/>
  <c r="E309" i="5"/>
  <c r="D309" i="5"/>
  <c r="C309" i="5"/>
  <c r="B309" i="5"/>
  <c r="K308" i="5"/>
  <c r="J308" i="5"/>
  <c r="I308" i="5"/>
  <c r="H308" i="5"/>
  <c r="G308" i="5"/>
  <c r="F308" i="5"/>
  <c r="E308" i="5"/>
  <c r="D308" i="5"/>
  <c r="C308" i="5"/>
  <c r="B308" i="5"/>
  <c r="K307" i="5"/>
  <c r="J307" i="5"/>
  <c r="I307" i="5"/>
  <c r="H307" i="5"/>
  <c r="G307" i="5"/>
  <c r="F307" i="5"/>
  <c r="E307" i="5"/>
  <c r="D307" i="5"/>
  <c r="C307" i="5"/>
  <c r="B307" i="5"/>
  <c r="K306" i="5"/>
  <c r="J306" i="5"/>
  <c r="I306" i="5"/>
  <c r="H306" i="5"/>
  <c r="G306" i="5"/>
  <c r="F306" i="5"/>
  <c r="E306" i="5"/>
  <c r="D306" i="5"/>
  <c r="C306" i="5"/>
  <c r="B306" i="5"/>
  <c r="K305" i="5"/>
  <c r="J305" i="5"/>
  <c r="I305" i="5"/>
  <c r="H305" i="5"/>
  <c r="G305" i="5"/>
  <c r="F305" i="5"/>
  <c r="E305" i="5"/>
  <c r="D305" i="5"/>
  <c r="C305" i="5"/>
  <c r="B305" i="5"/>
  <c r="K304" i="5"/>
  <c r="J304" i="5"/>
  <c r="I304" i="5"/>
  <c r="H304" i="5"/>
  <c r="G304" i="5"/>
  <c r="F304" i="5"/>
  <c r="E304" i="5"/>
  <c r="D304" i="5"/>
  <c r="C304" i="5"/>
  <c r="B304" i="5"/>
  <c r="K303" i="5"/>
  <c r="J303" i="5"/>
  <c r="I303" i="5"/>
  <c r="H303" i="5"/>
  <c r="G303" i="5"/>
  <c r="F303" i="5"/>
  <c r="E303" i="5"/>
  <c r="D303" i="5"/>
  <c r="C303" i="5"/>
  <c r="B303" i="5"/>
  <c r="K302" i="5"/>
  <c r="J302" i="5"/>
  <c r="I302" i="5"/>
  <c r="H302" i="5"/>
  <c r="G302" i="5"/>
  <c r="F302" i="5"/>
  <c r="E302" i="5"/>
  <c r="D302" i="5"/>
  <c r="C302" i="5"/>
  <c r="B302" i="5"/>
  <c r="K301" i="5"/>
  <c r="J301" i="5"/>
  <c r="I301" i="5"/>
  <c r="H301" i="5"/>
  <c r="G301" i="5"/>
  <c r="F301" i="5"/>
  <c r="E301" i="5"/>
  <c r="D301" i="5"/>
  <c r="C301" i="5"/>
  <c r="B301" i="5"/>
  <c r="K300" i="5"/>
  <c r="J300" i="5"/>
  <c r="I300" i="5"/>
  <c r="H300" i="5"/>
  <c r="G300" i="5"/>
  <c r="F300" i="5"/>
  <c r="E300" i="5"/>
  <c r="D300" i="5"/>
  <c r="C300" i="5"/>
  <c r="B300" i="5"/>
  <c r="K299" i="5"/>
  <c r="J299" i="5"/>
  <c r="I299" i="5"/>
  <c r="H299" i="5"/>
  <c r="G299" i="5"/>
  <c r="F299" i="5"/>
  <c r="E299" i="5"/>
  <c r="D299" i="5"/>
  <c r="C299" i="5"/>
  <c r="B299" i="5"/>
  <c r="K298" i="5"/>
  <c r="J298" i="5"/>
  <c r="I298" i="5"/>
  <c r="H298" i="5"/>
  <c r="G298" i="5"/>
  <c r="F298" i="5"/>
  <c r="E298" i="5"/>
  <c r="D298" i="5"/>
  <c r="C298" i="5"/>
  <c r="B298" i="5"/>
  <c r="K297" i="5"/>
  <c r="J297" i="5"/>
  <c r="I297" i="5"/>
  <c r="H297" i="5"/>
  <c r="G297" i="5"/>
  <c r="F297" i="5"/>
  <c r="E297" i="5"/>
  <c r="D297" i="5"/>
  <c r="C297" i="5"/>
  <c r="B297" i="5"/>
  <c r="K296" i="5"/>
  <c r="J296" i="5"/>
  <c r="I296" i="5"/>
  <c r="H296" i="5"/>
  <c r="G296" i="5"/>
  <c r="F296" i="5"/>
  <c r="E296" i="5"/>
  <c r="D296" i="5"/>
  <c r="C296" i="5"/>
  <c r="B296" i="5"/>
  <c r="K295" i="5"/>
  <c r="J295" i="5"/>
  <c r="I295" i="5"/>
  <c r="H295" i="5"/>
  <c r="G295" i="5"/>
  <c r="F295" i="5"/>
  <c r="E295" i="5"/>
  <c r="D295" i="5"/>
  <c r="C295" i="5"/>
  <c r="B295" i="5"/>
  <c r="K294" i="5"/>
  <c r="J294" i="5"/>
  <c r="I294" i="5"/>
  <c r="H294" i="5"/>
  <c r="G294" i="5"/>
  <c r="F294" i="5"/>
  <c r="E294" i="5"/>
  <c r="D294" i="5"/>
  <c r="C294" i="5"/>
  <c r="B294" i="5"/>
  <c r="K293" i="5"/>
  <c r="J293" i="5"/>
  <c r="I293" i="5"/>
  <c r="H293" i="5"/>
  <c r="G293" i="5"/>
  <c r="F293" i="5"/>
  <c r="E293" i="5"/>
  <c r="D293" i="5"/>
  <c r="C293" i="5"/>
  <c r="B293" i="5"/>
  <c r="K292" i="5"/>
  <c r="J292" i="5"/>
  <c r="I292" i="5"/>
  <c r="H292" i="5"/>
  <c r="G292" i="5"/>
  <c r="F292" i="5"/>
  <c r="E292" i="5"/>
  <c r="D292" i="5"/>
  <c r="C292" i="5"/>
  <c r="B292" i="5"/>
  <c r="K291" i="5"/>
  <c r="J291" i="5"/>
  <c r="I291" i="5"/>
  <c r="H291" i="5"/>
  <c r="G291" i="5"/>
  <c r="F291" i="5"/>
  <c r="E291" i="5"/>
  <c r="D291" i="5"/>
  <c r="C291" i="5"/>
  <c r="B291" i="5"/>
  <c r="K290" i="5"/>
  <c r="J290" i="5"/>
  <c r="I290" i="5"/>
  <c r="H290" i="5"/>
  <c r="G290" i="5"/>
  <c r="F290" i="5"/>
  <c r="E290" i="5"/>
  <c r="D290" i="5"/>
  <c r="C290" i="5"/>
  <c r="B290" i="5"/>
  <c r="K289" i="5"/>
  <c r="J289" i="5"/>
  <c r="I289" i="5"/>
  <c r="H289" i="5"/>
  <c r="G289" i="5"/>
  <c r="F289" i="5"/>
  <c r="E289" i="5"/>
  <c r="D289" i="5"/>
  <c r="C289" i="5"/>
  <c r="B289" i="5"/>
  <c r="K288" i="5"/>
  <c r="J288" i="5"/>
  <c r="I288" i="5"/>
  <c r="H288" i="5"/>
  <c r="G288" i="5"/>
  <c r="F288" i="5"/>
  <c r="E288" i="5"/>
  <c r="D288" i="5"/>
  <c r="C288" i="5"/>
  <c r="B288" i="5"/>
  <c r="K287" i="5"/>
  <c r="J287" i="5"/>
  <c r="I287" i="5"/>
  <c r="H287" i="5"/>
  <c r="G287" i="5"/>
  <c r="F287" i="5"/>
  <c r="E287" i="5"/>
  <c r="D287" i="5"/>
  <c r="C287" i="5"/>
  <c r="B287" i="5"/>
  <c r="K286" i="5"/>
  <c r="J286" i="5"/>
  <c r="I286" i="5"/>
  <c r="H286" i="5"/>
  <c r="G286" i="5"/>
  <c r="F286" i="5"/>
  <c r="E286" i="5"/>
  <c r="D286" i="5"/>
  <c r="C286" i="5"/>
  <c r="B286" i="5"/>
  <c r="K285" i="5"/>
  <c r="J285" i="5"/>
  <c r="I285" i="5"/>
  <c r="H285" i="5"/>
  <c r="G285" i="5"/>
  <c r="F285" i="5"/>
  <c r="E285" i="5"/>
  <c r="D285" i="5"/>
  <c r="C285" i="5"/>
  <c r="B285" i="5"/>
  <c r="K284" i="5"/>
  <c r="J284" i="5"/>
  <c r="I284" i="5"/>
  <c r="H284" i="5"/>
  <c r="G284" i="5"/>
  <c r="F284" i="5"/>
  <c r="E284" i="5"/>
  <c r="D284" i="5"/>
  <c r="C284" i="5"/>
  <c r="B284" i="5"/>
  <c r="K283" i="5"/>
  <c r="J283" i="5"/>
  <c r="I283" i="5"/>
  <c r="H283" i="5"/>
  <c r="G283" i="5"/>
  <c r="F283" i="5"/>
  <c r="E283" i="5"/>
  <c r="D283" i="5"/>
  <c r="C283" i="5"/>
  <c r="B283" i="5"/>
  <c r="K282" i="5"/>
  <c r="J282" i="5"/>
  <c r="I282" i="5"/>
  <c r="H282" i="5"/>
  <c r="G282" i="5"/>
  <c r="F282" i="5"/>
  <c r="E282" i="5"/>
  <c r="D282" i="5"/>
  <c r="C282" i="5"/>
  <c r="B282" i="5"/>
  <c r="K281" i="5"/>
  <c r="J281" i="5"/>
  <c r="I281" i="5"/>
  <c r="H281" i="5"/>
  <c r="G281" i="5"/>
  <c r="F281" i="5"/>
  <c r="E281" i="5"/>
  <c r="D281" i="5"/>
  <c r="C281" i="5"/>
  <c r="B281" i="5"/>
  <c r="K280" i="5"/>
  <c r="J280" i="5"/>
  <c r="I280" i="5"/>
  <c r="H280" i="5"/>
  <c r="G280" i="5"/>
  <c r="F280" i="5"/>
  <c r="E280" i="5"/>
  <c r="D280" i="5"/>
  <c r="C280" i="5"/>
  <c r="B280" i="5"/>
  <c r="K279" i="5"/>
  <c r="J279" i="5"/>
  <c r="I279" i="5"/>
  <c r="H279" i="5"/>
  <c r="G279" i="5"/>
  <c r="F279" i="5"/>
  <c r="E279" i="5"/>
  <c r="D279" i="5"/>
  <c r="C279" i="5"/>
  <c r="B279" i="5"/>
  <c r="K278" i="5"/>
  <c r="J278" i="5"/>
  <c r="I278" i="5"/>
  <c r="H278" i="5"/>
  <c r="G278" i="5"/>
  <c r="F278" i="5"/>
  <c r="E278" i="5"/>
  <c r="D278" i="5"/>
  <c r="C278" i="5"/>
  <c r="B278" i="5"/>
  <c r="K277" i="5"/>
  <c r="J277" i="5"/>
  <c r="I277" i="5"/>
  <c r="H277" i="5"/>
  <c r="G277" i="5"/>
  <c r="F277" i="5"/>
  <c r="E277" i="5"/>
  <c r="D277" i="5"/>
  <c r="C277" i="5"/>
  <c r="B277" i="5"/>
  <c r="K276" i="5"/>
  <c r="J276" i="5"/>
  <c r="I276" i="5"/>
  <c r="H276" i="5"/>
  <c r="G276" i="5"/>
  <c r="F276" i="5"/>
  <c r="E276" i="5"/>
  <c r="D276" i="5"/>
  <c r="C276" i="5"/>
  <c r="B276" i="5"/>
  <c r="K275" i="5"/>
  <c r="J275" i="5"/>
  <c r="I275" i="5"/>
  <c r="H275" i="5"/>
  <c r="G275" i="5"/>
  <c r="F275" i="5"/>
  <c r="E275" i="5"/>
  <c r="D275" i="5"/>
  <c r="C275" i="5"/>
  <c r="B275" i="5"/>
  <c r="K274" i="5"/>
  <c r="J274" i="5"/>
  <c r="I274" i="5"/>
  <c r="H274" i="5"/>
  <c r="G274" i="5"/>
  <c r="F274" i="5"/>
  <c r="E274" i="5"/>
  <c r="D274" i="5"/>
  <c r="C274" i="5"/>
  <c r="B274" i="5"/>
  <c r="K273" i="5"/>
  <c r="J273" i="5"/>
  <c r="I273" i="5"/>
  <c r="H273" i="5"/>
  <c r="G273" i="5"/>
  <c r="F273" i="5"/>
  <c r="E273" i="5"/>
  <c r="D273" i="5"/>
  <c r="C273" i="5"/>
  <c r="B273" i="5"/>
  <c r="K272" i="5"/>
  <c r="J272" i="5"/>
  <c r="I272" i="5"/>
  <c r="H272" i="5"/>
  <c r="G272" i="5"/>
  <c r="F272" i="5"/>
  <c r="E272" i="5"/>
  <c r="D272" i="5"/>
  <c r="C272" i="5"/>
  <c r="B272" i="5"/>
  <c r="K271" i="5"/>
  <c r="J271" i="5"/>
  <c r="I271" i="5"/>
  <c r="H271" i="5"/>
  <c r="G271" i="5"/>
  <c r="F271" i="5"/>
  <c r="E271" i="5"/>
  <c r="D271" i="5"/>
  <c r="C271" i="5"/>
  <c r="B271" i="5"/>
  <c r="K270" i="5"/>
  <c r="J270" i="5"/>
  <c r="I270" i="5"/>
  <c r="H270" i="5"/>
  <c r="G270" i="5"/>
  <c r="F270" i="5"/>
  <c r="E270" i="5"/>
  <c r="D270" i="5"/>
  <c r="C270" i="5"/>
  <c r="B270" i="5"/>
  <c r="K269" i="5"/>
  <c r="J269" i="5"/>
  <c r="I269" i="5"/>
  <c r="H269" i="5"/>
  <c r="G269" i="5"/>
  <c r="F269" i="5"/>
  <c r="E269" i="5"/>
  <c r="D269" i="5"/>
  <c r="C269" i="5"/>
  <c r="B269" i="5"/>
  <c r="K268" i="5"/>
  <c r="J268" i="5"/>
  <c r="I268" i="5"/>
  <c r="H268" i="5"/>
  <c r="G268" i="5"/>
  <c r="F268" i="5"/>
  <c r="E268" i="5"/>
  <c r="D268" i="5"/>
  <c r="C268" i="5"/>
  <c r="B268" i="5"/>
  <c r="K267" i="5"/>
  <c r="J267" i="5"/>
  <c r="I267" i="5"/>
  <c r="H267" i="5"/>
  <c r="G267" i="5"/>
  <c r="F267" i="5"/>
  <c r="E267" i="5"/>
  <c r="D267" i="5"/>
  <c r="C267" i="5"/>
  <c r="B267" i="5"/>
  <c r="K266" i="5"/>
  <c r="J266" i="5"/>
  <c r="I266" i="5"/>
  <c r="H266" i="5"/>
  <c r="G266" i="5"/>
  <c r="F266" i="5"/>
  <c r="E266" i="5"/>
  <c r="D266" i="5"/>
  <c r="C266" i="5"/>
  <c r="B266" i="5"/>
  <c r="K265" i="5"/>
  <c r="J265" i="5"/>
  <c r="I265" i="5"/>
  <c r="H265" i="5"/>
  <c r="G265" i="5"/>
  <c r="F265" i="5"/>
  <c r="E265" i="5"/>
  <c r="D265" i="5"/>
  <c r="C265" i="5"/>
  <c r="B265" i="5"/>
  <c r="K264" i="5"/>
  <c r="J264" i="5"/>
  <c r="I264" i="5"/>
  <c r="H264" i="5"/>
  <c r="G264" i="5"/>
  <c r="F264" i="5"/>
  <c r="E264" i="5"/>
  <c r="D264" i="5"/>
  <c r="C264" i="5"/>
  <c r="B264" i="5"/>
  <c r="K263" i="5"/>
  <c r="J263" i="5"/>
  <c r="I263" i="5"/>
  <c r="H263" i="5"/>
  <c r="G263" i="5"/>
  <c r="F263" i="5"/>
  <c r="E263" i="5"/>
  <c r="D263" i="5"/>
  <c r="C263" i="5"/>
  <c r="B263" i="5"/>
  <c r="K262" i="5"/>
  <c r="J262" i="5"/>
  <c r="I262" i="5"/>
  <c r="H262" i="5"/>
  <c r="G262" i="5"/>
  <c r="F262" i="5"/>
  <c r="E262" i="5"/>
  <c r="D262" i="5"/>
  <c r="C262" i="5"/>
  <c r="B262" i="5"/>
  <c r="K261" i="5"/>
  <c r="J261" i="5"/>
  <c r="I261" i="5"/>
  <c r="H261" i="5"/>
  <c r="G261" i="5"/>
  <c r="F261" i="5"/>
  <c r="E261" i="5"/>
  <c r="D261" i="5"/>
  <c r="C261" i="5"/>
  <c r="B261" i="5"/>
  <c r="K260" i="5"/>
  <c r="J260" i="5"/>
  <c r="I260" i="5"/>
  <c r="H260" i="5"/>
  <c r="G260" i="5"/>
  <c r="F260" i="5"/>
  <c r="E260" i="5"/>
  <c r="D260" i="5"/>
  <c r="C260" i="5"/>
  <c r="B260" i="5"/>
  <c r="K259" i="5"/>
  <c r="J259" i="5"/>
  <c r="I259" i="5"/>
  <c r="H259" i="5"/>
  <c r="G259" i="5"/>
  <c r="F259" i="5"/>
  <c r="E259" i="5"/>
  <c r="D259" i="5"/>
  <c r="C259" i="5"/>
  <c r="B259" i="5"/>
  <c r="K258" i="5"/>
  <c r="J258" i="5"/>
  <c r="I258" i="5"/>
  <c r="H258" i="5"/>
  <c r="G258" i="5"/>
  <c r="F258" i="5"/>
  <c r="E258" i="5"/>
  <c r="D258" i="5"/>
  <c r="C258" i="5"/>
  <c r="B258" i="5"/>
  <c r="K257" i="5"/>
  <c r="J257" i="5"/>
  <c r="I257" i="5"/>
  <c r="H257" i="5"/>
  <c r="G257" i="5"/>
  <c r="F257" i="5"/>
  <c r="E257" i="5"/>
  <c r="D257" i="5"/>
  <c r="C257" i="5"/>
  <c r="B257" i="5"/>
  <c r="K256" i="5"/>
  <c r="J256" i="5"/>
  <c r="I256" i="5"/>
  <c r="H256" i="5"/>
  <c r="G256" i="5"/>
  <c r="F256" i="5"/>
  <c r="E256" i="5"/>
  <c r="D256" i="5"/>
  <c r="C256" i="5"/>
  <c r="B256" i="5"/>
  <c r="K255" i="5"/>
  <c r="J255" i="5"/>
  <c r="I255" i="5"/>
  <c r="H255" i="5"/>
  <c r="G255" i="5"/>
  <c r="F255" i="5"/>
  <c r="E255" i="5"/>
  <c r="D255" i="5"/>
  <c r="C255" i="5"/>
  <c r="B255" i="5"/>
  <c r="K254" i="5"/>
  <c r="J254" i="5"/>
  <c r="I254" i="5"/>
  <c r="H254" i="5"/>
  <c r="G254" i="5"/>
  <c r="F254" i="5"/>
  <c r="E254" i="5"/>
  <c r="D254" i="5"/>
  <c r="C254" i="5"/>
  <c r="B254" i="5"/>
  <c r="K253" i="5"/>
  <c r="J253" i="5"/>
  <c r="I253" i="5"/>
  <c r="H253" i="5"/>
  <c r="G253" i="5"/>
  <c r="F253" i="5"/>
  <c r="E253" i="5"/>
  <c r="D253" i="5"/>
  <c r="C253" i="5"/>
  <c r="B253" i="5"/>
  <c r="K252" i="5"/>
  <c r="J252" i="5"/>
  <c r="I252" i="5"/>
  <c r="H252" i="5"/>
  <c r="G252" i="5"/>
  <c r="F252" i="5"/>
  <c r="E252" i="5"/>
  <c r="D252" i="5"/>
  <c r="C252" i="5"/>
  <c r="B252" i="5"/>
  <c r="K251" i="5"/>
  <c r="J251" i="5"/>
  <c r="I251" i="5"/>
  <c r="H251" i="5"/>
  <c r="G251" i="5"/>
  <c r="F251" i="5"/>
  <c r="E251" i="5"/>
  <c r="D251" i="5"/>
  <c r="C251" i="5"/>
  <c r="B251" i="5"/>
  <c r="K250" i="5"/>
  <c r="J250" i="5"/>
  <c r="I250" i="5"/>
  <c r="H250" i="5"/>
  <c r="G250" i="5"/>
  <c r="F250" i="5"/>
  <c r="E250" i="5"/>
  <c r="D250" i="5"/>
  <c r="C250" i="5"/>
  <c r="B250" i="5"/>
  <c r="K249" i="5"/>
  <c r="J249" i="5"/>
  <c r="I249" i="5"/>
  <c r="H249" i="5"/>
  <c r="G249" i="5"/>
  <c r="F249" i="5"/>
  <c r="E249" i="5"/>
  <c r="D249" i="5"/>
  <c r="C249" i="5"/>
  <c r="B249" i="5"/>
  <c r="K248" i="5"/>
  <c r="J248" i="5"/>
  <c r="I248" i="5"/>
  <c r="H248" i="5"/>
  <c r="G248" i="5"/>
  <c r="F248" i="5"/>
  <c r="E248" i="5"/>
  <c r="D248" i="5"/>
  <c r="C248" i="5"/>
  <c r="B248" i="5"/>
  <c r="K247" i="5"/>
  <c r="J247" i="5"/>
  <c r="I247" i="5"/>
  <c r="H247" i="5"/>
  <c r="G247" i="5"/>
  <c r="F247" i="5"/>
  <c r="E247" i="5"/>
  <c r="D247" i="5"/>
  <c r="C247" i="5"/>
  <c r="B247" i="5"/>
  <c r="K246" i="5"/>
  <c r="J246" i="5"/>
  <c r="I246" i="5"/>
  <c r="H246" i="5"/>
  <c r="G246" i="5"/>
  <c r="F246" i="5"/>
  <c r="E246" i="5"/>
  <c r="D246" i="5"/>
  <c r="C246" i="5"/>
  <c r="B246" i="5"/>
  <c r="K245" i="5"/>
  <c r="J245" i="5"/>
  <c r="I245" i="5"/>
  <c r="H245" i="5"/>
  <c r="G245" i="5"/>
  <c r="F245" i="5"/>
  <c r="E245" i="5"/>
  <c r="D245" i="5"/>
  <c r="C245" i="5"/>
  <c r="B245" i="5"/>
  <c r="K244" i="5"/>
  <c r="J244" i="5"/>
  <c r="I244" i="5"/>
  <c r="H244" i="5"/>
  <c r="G244" i="5"/>
  <c r="F244" i="5"/>
  <c r="E244" i="5"/>
  <c r="D244" i="5"/>
  <c r="C244" i="5"/>
  <c r="B244" i="5"/>
  <c r="K242" i="5"/>
  <c r="J242" i="5"/>
  <c r="I242" i="5"/>
  <c r="H242" i="5"/>
  <c r="G242" i="5"/>
  <c r="F242" i="5"/>
  <c r="E242" i="5"/>
  <c r="D242" i="5"/>
  <c r="C242" i="5"/>
  <c r="B242" i="5"/>
  <c r="K241" i="5"/>
  <c r="J241" i="5"/>
  <c r="I241" i="5"/>
  <c r="H241" i="5"/>
  <c r="G241" i="5"/>
  <c r="F241" i="5"/>
  <c r="E241" i="5"/>
  <c r="D241" i="5"/>
  <c r="C241" i="5"/>
  <c r="B241" i="5"/>
  <c r="K240" i="5"/>
  <c r="J240" i="5"/>
  <c r="I240" i="5"/>
  <c r="H240" i="5"/>
  <c r="G240" i="5"/>
  <c r="F240" i="5"/>
  <c r="E240" i="5"/>
  <c r="D240" i="5"/>
  <c r="C240" i="5"/>
  <c r="B240" i="5"/>
  <c r="K239" i="5"/>
  <c r="J239" i="5"/>
  <c r="I239" i="5"/>
  <c r="H239" i="5"/>
  <c r="G239" i="5"/>
  <c r="F239" i="5"/>
  <c r="E239" i="5"/>
  <c r="D239" i="5"/>
  <c r="C239" i="5"/>
  <c r="B239" i="5"/>
  <c r="K238" i="5"/>
  <c r="J238" i="5"/>
  <c r="I238" i="5"/>
  <c r="H238" i="5"/>
  <c r="G238" i="5"/>
  <c r="F238" i="5"/>
  <c r="E238" i="5"/>
  <c r="D238" i="5"/>
  <c r="C238" i="5"/>
  <c r="B238" i="5"/>
  <c r="K237" i="5"/>
  <c r="J237" i="5"/>
  <c r="I237" i="5"/>
  <c r="H237" i="5"/>
  <c r="G237" i="5"/>
  <c r="F237" i="5"/>
  <c r="E237" i="5"/>
  <c r="D237" i="5"/>
  <c r="C237" i="5"/>
  <c r="B237" i="5"/>
  <c r="K236" i="5"/>
  <c r="J236" i="5"/>
  <c r="I236" i="5"/>
  <c r="H236" i="5"/>
  <c r="G236" i="5"/>
  <c r="F236" i="5"/>
  <c r="E236" i="5"/>
  <c r="D236" i="5"/>
  <c r="C236" i="5"/>
  <c r="B236" i="5"/>
  <c r="K235" i="5"/>
  <c r="J235" i="5"/>
  <c r="I235" i="5"/>
  <c r="H235" i="5"/>
  <c r="G235" i="5"/>
  <c r="F235" i="5"/>
  <c r="E235" i="5"/>
  <c r="D235" i="5"/>
  <c r="C235" i="5"/>
  <c r="B235" i="5"/>
  <c r="K234" i="5"/>
  <c r="J234" i="5"/>
  <c r="I234" i="5"/>
  <c r="H234" i="5"/>
  <c r="G234" i="5"/>
  <c r="F234" i="5"/>
  <c r="E234" i="5"/>
  <c r="D234" i="5"/>
  <c r="C234" i="5"/>
  <c r="B234" i="5"/>
  <c r="K233" i="5"/>
  <c r="J233" i="5"/>
  <c r="I233" i="5"/>
  <c r="H233" i="5"/>
  <c r="G233" i="5"/>
  <c r="F233" i="5"/>
  <c r="E233" i="5"/>
  <c r="D233" i="5"/>
  <c r="C233" i="5"/>
  <c r="B233" i="5"/>
  <c r="K232" i="5"/>
  <c r="J232" i="5"/>
  <c r="I232" i="5"/>
  <c r="H232" i="5"/>
  <c r="G232" i="5"/>
  <c r="F232" i="5"/>
  <c r="E232" i="5"/>
  <c r="D232" i="5"/>
  <c r="C232" i="5"/>
  <c r="B232" i="5"/>
  <c r="K231" i="5"/>
  <c r="J231" i="5"/>
  <c r="I231" i="5"/>
  <c r="H231" i="5"/>
  <c r="G231" i="5"/>
  <c r="F231" i="5"/>
  <c r="E231" i="5"/>
  <c r="D231" i="5"/>
  <c r="C231" i="5"/>
  <c r="B231" i="5"/>
  <c r="K230" i="5"/>
  <c r="J230" i="5"/>
  <c r="I230" i="5"/>
  <c r="H230" i="5"/>
  <c r="G230" i="5"/>
  <c r="F230" i="5"/>
  <c r="E230" i="5"/>
  <c r="D230" i="5"/>
  <c r="C230" i="5"/>
  <c r="B230" i="5"/>
  <c r="K229" i="5"/>
  <c r="J229" i="5"/>
  <c r="I229" i="5"/>
  <c r="H229" i="5"/>
  <c r="G229" i="5"/>
  <c r="F229" i="5"/>
  <c r="E229" i="5"/>
  <c r="D229" i="5"/>
  <c r="C229" i="5"/>
  <c r="B229" i="5"/>
  <c r="K228" i="5"/>
  <c r="J228" i="5"/>
  <c r="I228" i="5"/>
  <c r="H228" i="5"/>
  <c r="G228" i="5"/>
  <c r="F228" i="5"/>
  <c r="E228" i="5"/>
  <c r="D228" i="5"/>
  <c r="C228" i="5"/>
  <c r="B228" i="5"/>
  <c r="K227" i="5"/>
  <c r="J227" i="5"/>
  <c r="I227" i="5"/>
  <c r="H227" i="5"/>
  <c r="G227" i="5"/>
  <c r="F227" i="5"/>
  <c r="E227" i="5"/>
  <c r="D227" i="5"/>
  <c r="C227" i="5"/>
  <c r="B227" i="5"/>
  <c r="K226" i="5"/>
  <c r="J226" i="5"/>
  <c r="I226" i="5"/>
  <c r="H226" i="5"/>
  <c r="G226" i="5"/>
  <c r="F226" i="5"/>
  <c r="E226" i="5"/>
  <c r="D226" i="5"/>
  <c r="C226" i="5"/>
  <c r="B226" i="5"/>
  <c r="K225" i="5"/>
  <c r="J225" i="5"/>
  <c r="I225" i="5"/>
  <c r="H225" i="5"/>
  <c r="G225" i="5"/>
  <c r="F225" i="5"/>
  <c r="E225" i="5"/>
  <c r="D225" i="5"/>
  <c r="C225" i="5"/>
  <c r="B225" i="5"/>
  <c r="K224" i="5"/>
  <c r="J224" i="5"/>
  <c r="I224" i="5"/>
  <c r="H224" i="5"/>
  <c r="G224" i="5"/>
  <c r="F224" i="5"/>
  <c r="E224" i="5"/>
  <c r="D224" i="5"/>
  <c r="C224" i="5"/>
  <c r="B224" i="5"/>
  <c r="K223" i="5"/>
  <c r="J223" i="5"/>
  <c r="I223" i="5"/>
  <c r="H223" i="5"/>
  <c r="G223" i="5"/>
  <c r="F223" i="5"/>
  <c r="E223" i="5"/>
  <c r="D223" i="5"/>
  <c r="C223" i="5"/>
  <c r="B223" i="5"/>
  <c r="K222" i="5"/>
  <c r="J222" i="5"/>
  <c r="I222" i="5"/>
  <c r="H222" i="5"/>
  <c r="G222" i="5"/>
  <c r="F222" i="5"/>
  <c r="E222" i="5"/>
  <c r="D222" i="5"/>
  <c r="C222" i="5"/>
  <c r="B222" i="5"/>
  <c r="K221" i="5"/>
  <c r="J221" i="5"/>
  <c r="I221" i="5"/>
  <c r="H221" i="5"/>
  <c r="G221" i="5"/>
  <c r="F221" i="5"/>
  <c r="E221" i="5"/>
  <c r="D221" i="5"/>
  <c r="C221" i="5"/>
  <c r="B221" i="5"/>
  <c r="K220" i="5"/>
  <c r="J220" i="5"/>
  <c r="I220" i="5"/>
  <c r="H220" i="5"/>
  <c r="G220" i="5"/>
  <c r="F220" i="5"/>
  <c r="E220" i="5"/>
  <c r="D220" i="5"/>
  <c r="C220" i="5"/>
  <c r="B220" i="5"/>
  <c r="K219" i="5"/>
  <c r="J219" i="5"/>
  <c r="I219" i="5"/>
  <c r="H219" i="5"/>
  <c r="G219" i="5"/>
  <c r="F219" i="5"/>
  <c r="E219" i="5"/>
  <c r="D219" i="5"/>
  <c r="C219" i="5"/>
  <c r="B219" i="5"/>
  <c r="K218" i="5"/>
  <c r="J218" i="5"/>
  <c r="I218" i="5"/>
  <c r="H218" i="5"/>
  <c r="G218" i="5"/>
  <c r="F218" i="5"/>
  <c r="E218" i="5"/>
  <c r="D218" i="5"/>
  <c r="C218" i="5"/>
  <c r="B218" i="5"/>
  <c r="K217" i="5"/>
  <c r="J217" i="5"/>
  <c r="I217" i="5"/>
  <c r="H217" i="5"/>
  <c r="G217" i="5"/>
  <c r="F217" i="5"/>
  <c r="E217" i="5"/>
  <c r="D217" i="5"/>
  <c r="C217" i="5"/>
  <c r="B217" i="5"/>
  <c r="K216" i="5"/>
  <c r="J216" i="5"/>
  <c r="I216" i="5"/>
  <c r="H216" i="5"/>
  <c r="G216" i="5"/>
  <c r="F216" i="5"/>
  <c r="E216" i="5"/>
  <c r="D216" i="5"/>
  <c r="C216" i="5"/>
  <c r="B216" i="5"/>
  <c r="K215" i="5"/>
  <c r="J215" i="5"/>
  <c r="I215" i="5"/>
  <c r="H215" i="5"/>
  <c r="G215" i="5"/>
  <c r="F215" i="5"/>
  <c r="E215" i="5"/>
  <c r="D215" i="5"/>
  <c r="C215" i="5"/>
  <c r="B215" i="5"/>
  <c r="K214" i="5"/>
  <c r="J214" i="5"/>
  <c r="I214" i="5"/>
  <c r="H214" i="5"/>
  <c r="G214" i="5"/>
  <c r="F214" i="5"/>
  <c r="E214" i="5"/>
  <c r="D214" i="5"/>
  <c r="C214" i="5"/>
  <c r="B214" i="5"/>
  <c r="K213" i="5"/>
  <c r="J213" i="5"/>
  <c r="I213" i="5"/>
  <c r="H213" i="5"/>
  <c r="G213" i="5"/>
  <c r="F213" i="5"/>
  <c r="E213" i="5"/>
  <c r="D213" i="5"/>
  <c r="C213" i="5"/>
  <c r="B213" i="5"/>
  <c r="K212" i="5"/>
  <c r="J212" i="5"/>
  <c r="I212" i="5"/>
  <c r="H212" i="5"/>
  <c r="G212" i="5"/>
  <c r="F212" i="5"/>
  <c r="E212" i="5"/>
  <c r="D212" i="5"/>
  <c r="C212" i="5"/>
  <c r="B212" i="5"/>
  <c r="K211" i="5"/>
  <c r="J211" i="5"/>
  <c r="I211" i="5"/>
  <c r="H211" i="5"/>
  <c r="G211" i="5"/>
  <c r="F211" i="5"/>
  <c r="E211" i="5"/>
  <c r="D211" i="5"/>
  <c r="C211" i="5"/>
  <c r="B211" i="5"/>
  <c r="K210" i="5"/>
  <c r="J210" i="5"/>
  <c r="I210" i="5"/>
  <c r="H210" i="5"/>
  <c r="G210" i="5"/>
  <c r="F210" i="5"/>
  <c r="E210" i="5"/>
  <c r="D210" i="5"/>
  <c r="C210" i="5"/>
  <c r="B210" i="5"/>
  <c r="K209" i="5"/>
  <c r="J209" i="5"/>
  <c r="I209" i="5"/>
  <c r="H209" i="5"/>
  <c r="G209" i="5"/>
  <c r="F209" i="5"/>
  <c r="E209" i="5"/>
  <c r="D209" i="5"/>
  <c r="C209" i="5"/>
  <c r="B209" i="5"/>
  <c r="K208" i="5"/>
  <c r="J208" i="5"/>
  <c r="I208" i="5"/>
  <c r="H208" i="5"/>
  <c r="G208" i="5"/>
  <c r="F208" i="5"/>
  <c r="E208" i="5"/>
  <c r="D208" i="5"/>
  <c r="C208" i="5"/>
  <c r="B208" i="5"/>
  <c r="K207" i="5"/>
  <c r="J207" i="5"/>
  <c r="I207" i="5"/>
  <c r="H207" i="5"/>
  <c r="G207" i="5"/>
  <c r="F207" i="5"/>
  <c r="E207" i="5"/>
  <c r="D207" i="5"/>
  <c r="C207" i="5"/>
  <c r="B207" i="5"/>
  <c r="K206" i="5"/>
  <c r="J206" i="5"/>
  <c r="I206" i="5"/>
  <c r="H206" i="5"/>
  <c r="G206" i="5"/>
  <c r="F206" i="5"/>
  <c r="E206" i="5"/>
  <c r="D206" i="5"/>
  <c r="C206" i="5"/>
  <c r="B206" i="5"/>
  <c r="K205" i="5"/>
  <c r="J205" i="5"/>
  <c r="I205" i="5"/>
  <c r="H205" i="5"/>
  <c r="G205" i="5"/>
  <c r="F205" i="5"/>
  <c r="E205" i="5"/>
  <c r="D205" i="5"/>
  <c r="C205" i="5"/>
  <c r="B205" i="5"/>
  <c r="K204" i="5"/>
  <c r="J204" i="5"/>
  <c r="I204" i="5"/>
  <c r="H204" i="5"/>
  <c r="G204" i="5"/>
  <c r="F204" i="5"/>
  <c r="E204" i="5"/>
  <c r="D204" i="5"/>
  <c r="C204" i="5"/>
  <c r="B204" i="5"/>
  <c r="K203" i="5"/>
  <c r="J203" i="5"/>
  <c r="I203" i="5"/>
  <c r="H203" i="5"/>
  <c r="G203" i="5"/>
  <c r="F203" i="5"/>
  <c r="E203" i="5"/>
  <c r="D203" i="5"/>
  <c r="C203" i="5"/>
  <c r="B203" i="5"/>
  <c r="K202" i="5"/>
  <c r="J202" i="5"/>
  <c r="I202" i="5"/>
  <c r="H202" i="5"/>
  <c r="G202" i="5"/>
  <c r="F202" i="5"/>
  <c r="E202" i="5"/>
  <c r="D202" i="5"/>
  <c r="C202" i="5"/>
  <c r="B202" i="5"/>
  <c r="K201" i="5"/>
  <c r="J201" i="5"/>
  <c r="I201" i="5"/>
  <c r="H201" i="5"/>
  <c r="G201" i="5"/>
  <c r="F201" i="5"/>
  <c r="E201" i="5"/>
  <c r="D201" i="5"/>
  <c r="C201" i="5"/>
  <c r="B201" i="5"/>
  <c r="K200" i="5"/>
  <c r="J200" i="5"/>
  <c r="I200" i="5"/>
  <c r="H200" i="5"/>
  <c r="G200" i="5"/>
  <c r="F200" i="5"/>
  <c r="E200" i="5"/>
  <c r="D200" i="5"/>
  <c r="C200" i="5"/>
  <c r="B200" i="5"/>
  <c r="K199" i="5"/>
  <c r="J199" i="5"/>
  <c r="I199" i="5"/>
  <c r="H199" i="5"/>
  <c r="G199" i="5"/>
  <c r="F199" i="5"/>
  <c r="E199" i="5"/>
  <c r="D199" i="5"/>
  <c r="C199" i="5"/>
  <c r="B199" i="5"/>
  <c r="K198" i="5"/>
  <c r="J198" i="5"/>
  <c r="I198" i="5"/>
  <c r="H198" i="5"/>
  <c r="G198" i="5"/>
  <c r="F198" i="5"/>
  <c r="E198" i="5"/>
  <c r="D198" i="5"/>
  <c r="C198" i="5"/>
  <c r="B198" i="5"/>
  <c r="K140" i="5"/>
  <c r="J140" i="5"/>
  <c r="I140" i="5"/>
  <c r="H140" i="5"/>
  <c r="G140" i="5"/>
  <c r="F140" i="5"/>
  <c r="E140" i="5"/>
  <c r="D140" i="5"/>
  <c r="C140" i="5"/>
  <c r="B140" i="5"/>
  <c r="K139" i="5"/>
  <c r="J139" i="5"/>
  <c r="I139" i="5"/>
  <c r="H139" i="5"/>
  <c r="G139" i="5"/>
  <c r="F139" i="5"/>
  <c r="E139" i="5"/>
  <c r="D139" i="5"/>
  <c r="C139" i="5"/>
  <c r="B139" i="5"/>
  <c r="K138" i="5"/>
  <c r="J138" i="5"/>
  <c r="I138" i="5"/>
  <c r="H138" i="5"/>
  <c r="G138" i="5"/>
  <c r="F138" i="5"/>
  <c r="E138" i="5"/>
  <c r="D138" i="5"/>
  <c r="C138" i="5"/>
  <c r="B138" i="5"/>
  <c r="K137" i="5"/>
  <c r="J137" i="5"/>
  <c r="I137" i="5"/>
  <c r="H137" i="5"/>
  <c r="G137" i="5"/>
  <c r="F137" i="5"/>
  <c r="E137" i="5"/>
  <c r="D137" i="5"/>
  <c r="C137" i="5"/>
  <c r="B137" i="5"/>
  <c r="K131" i="5"/>
  <c r="J131" i="5"/>
  <c r="I131" i="5"/>
  <c r="H131" i="5"/>
  <c r="G131" i="5"/>
  <c r="F131" i="5"/>
  <c r="E131" i="5"/>
  <c r="D131" i="5"/>
  <c r="C131" i="5"/>
  <c r="B131" i="5"/>
  <c r="K130" i="5"/>
  <c r="J130" i="5"/>
  <c r="I130" i="5"/>
  <c r="H130" i="5"/>
  <c r="G130" i="5"/>
  <c r="F130" i="5"/>
  <c r="E130" i="5"/>
  <c r="D130" i="5"/>
  <c r="C130" i="5"/>
  <c r="B130" i="5"/>
  <c r="K129" i="5"/>
  <c r="J129" i="5"/>
  <c r="I129" i="5"/>
  <c r="H129" i="5"/>
  <c r="G129" i="5"/>
  <c r="F129" i="5"/>
  <c r="E129" i="5"/>
  <c r="D129" i="5"/>
  <c r="C129" i="5"/>
  <c r="B129" i="5"/>
  <c r="K128" i="5"/>
  <c r="J128" i="5"/>
  <c r="I128" i="5"/>
  <c r="H128" i="5"/>
  <c r="G128" i="5"/>
  <c r="F128" i="5"/>
  <c r="E128" i="5"/>
  <c r="D128" i="5"/>
  <c r="C128" i="5"/>
  <c r="B128" i="5"/>
  <c r="K127" i="5"/>
  <c r="J127" i="5"/>
  <c r="I127" i="5"/>
  <c r="H127" i="5"/>
  <c r="G127" i="5"/>
  <c r="F127" i="5"/>
  <c r="E127" i="5"/>
  <c r="D127" i="5"/>
  <c r="C127" i="5"/>
  <c r="B127" i="5"/>
  <c r="K126" i="5"/>
  <c r="J126" i="5"/>
  <c r="I126" i="5"/>
  <c r="H126" i="5"/>
  <c r="G126" i="5"/>
  <c r="F126" i="5"/>
  <c r="E126" i="5"/>
  <c r="D126" i="5"/>
  <c r="C126" i="5"/>
  <c r="B126" i="5"/>
  <c r="K125" i="5"/>
  <c r="J125" i="5"/>
  <c r="I125" i="5"/>
  <c r="H125" i="5"/>
  <c r="G125" i="5"/>
  <c r="F125" i="5"/>
  <c r="E125" i="5"/>
  <c r="D125" i="5"/>
  <c r="C125" i="5"/>
  <c r="B125" i="5"/>
  <c r="K123" i="5"/>
  <c r="J123" i="5"/>
  <c r="I123" i="5"/>
  <c r="H123" i="5"/>
  <c r="G123" i="5"/>
  <c r="F123" i="5"/>
  <c r="E123" i="5"/>
  <c r="D123" i="5"/>
  <c r="C123" i="5"/>
  <c r="B123" i="5"/>
  <c r="K122" i="5"/>
  <c r="J122" i="5"/>
  <c r="I122" i="5"/>
  <c r="H122" i="5"/>
  <c r="G122" i="5"/>
  <c r="F122" i="5"/>
  <c r="E122" i="5"/>
  <c r="D122" i="5"/>
  <c r="C122" i="5"/>
  <c r="B122" i="5"/>
  <c r="K121" i="5"/>
  <c r="J121" i="5"/>
  <c r="I121" i="5"/>
  <c r="H121" i="5"/>
  <c r="G121" i="5"/>
  <c r="F121" i="5"/>
  <c r="E121" i="5"/>
  <c r="D121" i="5"/>
  <c r="C121" i="5"/>
  <c r="B121" i="5"/>
  <c r="K120" i="5"/>
  <c r="J120" i="5"/>
  <c r="I120" i="5"/>
  <c r="H120" i="5"/>
  <c r="G120" i="5"/>
  <c r="F120" i="5"/>
  <c r="E120" i="5"/>
  <c r="D120" i="5"/>
  <c r="C120" i="5"/>
  <c r="B120" i="5"/>
  <c r="K119" i="5"/>
  <c r="J119" i="5"/>
  <c r="I119" i="5"/>
  <c r="H119" i="5"/>
  <c r="G119" i="5"/>
  <c r="F119" i="5"/>
  <c r="E119" i="5"/>
  <c r="D119" i="5"/>
  <c r="C119" i="5"/>
  <c r="B119" i="5"/>
  <c r="K118" i="5"/>
  <c r="J118" i="5"/>
  <c r="I118" i="5"/>
  <c r="H118" i="5"/>
  <c r="G118" i="5"/>
  <c r="F118" i="5"/>
  <c r="E118" i="5"/>
  <c r="D118" i="5"/>
  <c r="C118" i="5"/>
  <c r="B118" i="5"/>
  <c r="K117" i="5"/>
  <c r="J117" i="5"/>
  <c r="I117" i="5"/>
  <c r="H117" i="5"/>
  <c r="G117" i="5"/>
  <c r="F117" i="5"/>
  <c r="E117" i="5"/>
  <c r="D117" i="5"/>
  <c r="C117" i="5"/>
  <c r="B117" i="5"/>
  <c r="K116" i="5"/>
  <c r="J116" i="5"/>
  <c r="I116" i="5"/>
  <c r="H116" i="5"/>
  <c r="G116" i="5"/>
  <c r="F116" i="5"/>
  <c r="E116" i="5"/>
  <c r="D116" i="5"/>
  <c r="C116" i="5"/>
  <c r="B116" i="5"/>
  <c r="K115" i="5"/>
  <c r="J115" i="5"/>
  <c r="I115" i="5"/>
  <c r="H115" i="5"/>
  <c r="G115" i="5"/>
  <c r="F115" i="5"/>
  <c r="E115" i="5"/>
  <c r="D115" i="5"/>
  <c r="C115" i="5"/>
  <c r="B115" i="5"/>
  <c r="K114" i="5"/>
  <c r="J114" i="5"/>
  <c r="I114" i="5"/>
  <c r="H114" i="5"/>
  <c r="G114" i="5"/>
  <c r="F114" i="5"/>
  <c r="E114" i="5"/>
  <c r="D114" i="5"/>
  <c r="C114" i="5"/>
  <c r="B114" i="5"/>
  <c r="K113" i="5"/>
  <c r="J113" i="5"/>
  <c r="I113" i="5"/>
  <c r="G113" i="5"/>
  <c r="F113" i="5"/>
  <c r="E113" i="5"/>
  <c r="D113" i="5"/>
  <c r="C113" i="5"/>
  <c r="B113" i="5"/>
  <c r="K112" i="5"/>
  <c r="J112" i="5"/>
  <c r="I112" i="5"/>
  <c r="G112" i="5"/>
  <c r="F112" i="5"/>
  <c r="E112" i="5"/>
  <c r="D112" i="5"/>
  <c r="C112" i="5"/>
  <c r="B112" i="5"/>
  <c r="K111" i="5"/>
  <c r="J111" i="5"/>
  <c r="I111" i="5"/>
  <c r="G111" i="5"/>
  <c r="F111" i="5"/>
  <c r="E111" i="5"/>
  <c r="D111" i="5"/>
  <c r="C111" i="5"/>
  <c r="B111" i="5"/>
  <c r="K109" i="5"/>
  <c r="J109" i="5"/>
  <c r="I109" i="5"/>
  <c r="H109" i="5"/>
  <c r="G109" i="5"/>
  <c r="F109" i="5"/>
  <c r="E109" i="5"/>
  <c r="D109" i="5"/>
  <c r="C109" i="5"/>
  <c r="B109" i="5"/>
  <c r="K108" i="5"/>
  <c r="J108" i="5"/>
  <c r="I108" i="5"/>
  <c r="H108" i="5"/>
  <c r="G108" i="5"/>
  <c r="F108" i="5"/>
  <c r="E108" i="5"/>
  <c r="D108" i="5"/>
  <c r="C108" i="5"/>
  <c r="B108" i="5"/>
  <c r="K106" i="5"/>
  <c r="J106" i="5"/>
  <c r="I106" i="5"/>
  <c r="H106" i="5"/>
  <c r="G106" i="5"/>
  <c r="F106" i="5"/>
  <c r="E106" i="5"/>
  <c r="D106" i="5"/>
  <c r="C106" i="5"/>
  <c r="B106" i="5"/>
  <c r="K105" i="5"/>
  <c r="J105" i="5"/>
  <c r="I105" i="5"/>
  <c r="H105" i="5"/>
  <c r="G105" i="5"/>
  <c r="F105" i="5"/>
  <c r="E105" i="5"/>
  <c r="D105" i="5"/>
  <c r="C105" i="5"/>
  <c r="B105" i="5"/>
  <c r="K104" i="5"/>
  <c r="J104" i="5"/>
  <c r="I104" i="5"/>
  <c r="G104" i="5"/>
  <c r="F104" i="5"/>
  <c r="E104" i="5"/>
  <c r="D104" i="5"/>
  <c r="C104" i="5"/>
  <c r="B104" i="5"/>
  <c r="K103" i="5"/>
  <c r="J103" i="5"/>
  <c r="I103" i="5"/>
  <c r="H103" i="5"/>
  <c r="G103" i="5"/>
  <c r="F103" i="5"/>
  <c r="E103" i="5"/>
  <c r="D103" i="5"/>
  <c r="C103" i="5"/>
  <c r="B103" i="5"/>
  <c r="K102" i="5"/>
  <c r="J102" i="5"/>
  <c r="I102" i="5"/>
  <c r="H102" i="5"/>
  <c r="G102" i="5"/>
  <c r="F102" i="5"/>
  <c r="E102" i="5"/>
  <c r="D102" i="5"/>
  <c r="C102" i="5"/>
  <c r="B102" i="5"/>
  <c r="K101" i="5"/>
  <c r="J101" i="5"/>
  <c r="I101" i="5"/>
  <c r="G101" i="5"/>
  <c r="F101" i="5"/>
  <c r="E101" i="5"/>
  <c r="D101" i="5"/>
  <c r="C101" i="5"/>
  <c r="B101" i="5"/>
  <c r="K100" i="5"/>
  <c r="J100" i="5"/>
  <c r="I100" i="5"/>
  <c r="G100" i="5"/>
  <c r="F100" i="5"/>
  <c r="E100" i="5"/>
  <c r="D100" i="5"/>
  <c r="C100" i="5"/>
  <c r="B100" i="5"/>
  <c r="K99" i="5"/>
  <c r="J99" i="5"/>
  <c r="I99" i="5"/>
  <c r="H99" i="5"/>
  <c r="G99" i="5"/>
  <c r="F99" i="5"/>
  <c r="E99" i="5"/>
  <c r="D99" i="5"/>
  <c r="C99" i="5"/>
  <c r="B99" i="5"/>
  <c r="K98" i="5"/>
  <c r="J98" i="5"/>
  <c r="I98" i="5"/>
  <c r="H98" i="5"/>
  <c r="G98" i="5"/>
  <c r="F98" i="5"/>
  <c r="E98" i="5"/>
  <c r="D98" i="5"/>
  <c r="C98" i="5"/>
  <c r="B98" i="5"/>
  <c r="K97" i="5"/>
  <c r="J97" i="5"/>
  <c r="I97" i="5"/>
  <c r="H97" i="5"/>
  <c r="G97" i="5"/>
  <c r="F97" i="5"/>
  <c r="E97" i="5"/>
  <c r="D97" i="5"/>
  <c r="C97" i="5"/>
  <c r="B97" i="5"/>
  <c r="K95" i="5"/>
  <c r="J95" i="5"/>
  <c r="I95" i="5"/>
  <c r="H95" i="5"/>
  <c r="G95" i="5"/>
  <c r="F95" i="5"/>
  <c r="E95" i="5"/>
  <c r="D95" i="5"/>
  <c r="C95" i="5"/>
  <c r="B95" i="5"/>
  <c r="K94" i="5"/>
  <c r="J94" i="5"/>
  <c r="I94" i="5"/>
  <c r="H94" i="5"/>
  <c r="G94" i="5"/>
  <c r="F94" i="5"/>
  <c r="E94" i="5"/>
  <c r="D94" i="5"/>
  <c r="C94" i="5"/>
  <c r="B94" i="5"/>
  <c r="K93" i="5"/>
  <c r="J93" i="5"/>
  <c r="I93" i="5"/>
  <c r="H93" i="5"/>
  <c r="G93" i="5"/>
  <c r="F93" i="5"/>
  <c r="E93" i="5"/>
  <c r="D93" i="5"/>
  <c r="C93" i="5"/>
  <c r="B93" i="5"/>
  <c r="K92" i="5"/>
  <c r="J92" i="5"/>
  <c r="I92" i="5"/>
  <c r="H92" i="5"/>
  <c r="G92" i="5"/>
  <c r="F92" i="5"/>
  <c r="E92" i="5"/>
  <c r="D92" i="5"/>
  <c r="C92" i="5"/>
  <c r="B92" i="5"/>
  <c r="K90" i="5"/>
  <c r="J90" i="5"/>
  <c r="I90" i="5"/>
  <c r="H90" i="5"/>
  <c r="G90" i="5"/>
  <c r="F90" i="5"/>
  <c r="E90" i="5"/>
  <c r="D90" i="5"/>
  <c r="C90" i="5"/>
  <c r="B90" i="5"/>
  <c r="K89" i="5"/>
  <c r="J89" i="5"/>
  <c r="I89" i="5"/>
  <c r="H89" i="5"/>
  <c r="G89" i="5"/>
  <c r="F89" i="5"/>
  <c r="E89" i="5"/>
  <c r="D89" i="5"/>
  <c r="C89" i="5"/>
  <c r="B89" i="5"/>
  <c r="K88" i="5"/>
  <c r="J88" i="5"/>
  <c r="I88" i="5"/>
  <c r="H88" i="5"/>
  <c r="G88" i="5"/>
  <c r="F88" i="5"/>
  <c r="E88" i="5"/>
  <c r="D88" i="5"/>
  <c r="C88" i="5"/>
  <c r="B88" i="5"/>
  <c r="K87" i="5"/>
  <c r="J87" i="5"/>
  <c r="I87" i="5"/>
  <c r="H87" i="5"/>
  <c r="G87" i="5"/>
  <c r="F87" i="5"/>
  <c r="E87" i="5"/>
  <c r="D87" i="5"/>
  <c r="C87" i="5"/>
  <c r="B87" i="5"/>
  <c r="K86" i="5"/>
  <c r="J86" i="5"/>
  <c r="I86" i="5"/>
  <c r="H86" i="5"/>
  <c r="G86" i="5"/>
  <c r="F86" i="5"/>
  <c r="E86" i="5"/>
  <c r="D86" i="5"/>
  <c r="C86" i="5"/>
  <c r="B86" i="5"/>
  <c r="K85" i="5"/>
  <c r="J85" i="5"/>
  <c r="I85" i="5"/>
  <c r="H85" i="5"/>
  <c r="G85" i="5"/>
  <c r="F85" i="5"/>
  <c r="E85" i="5"/>
  <c r="D85" i="5"/>
  <c r="C85" i="5"/>
  <c r="B85" i="5"/>
  <c r="K84" i="5"/>
  <c r="J84" i="5"/>
  <c r="I84" i="5"/>
  <c r="H84" i="5"/>
  <c r="G84" i="5"/>
  <c r="F84" i="5"/>
  <c r="E84" i="5"/>
  <c r="D84" i="5"/>
  <c r="C84" i="5"/>
  <c r="B84" i="5"/>
  <c r="K83" i="5"/>
  <c r="J83" i="5"/>
  <c r="I83" i="5"/>
  <c r="H83" i="5"/>
  <c r="G83" i="5"/>
  <c r="F83" i="5"/>
  <c r="E83" i="5"/>
  <c r="D83" i="5"/>
  <c r="C83" i="5"/>
  <c r="B83" i="5"/>
  <c r="K81" i="5"/>
  <c r="J81" i="5"/>
  <c r="I81" i="5"/>
  <c r="H81" i="5"/>
  <c r="G81" i="5"/>
  <c r="F81" i="5"/>
  <c r="E81" i="5"/>
  <c r="D81" i="5"/>
  <c r="C81" i="5"/>
  <c r="B81" i="5"/>
  <c r="K78" i="5"/>
  <c r="J78" i="5"/>
  <c r="I78" i="5"/>
  <c r="H78" i="5"/>
  <c r="G78" i="5"/>
  <c r="F78" i="5"/>
  <c r="E78" i="5"/>
  <c r="D78" i="5"/>
  <c r="C78" i="5"/>
  <c r="B78" i="5"/>
  <c r="K77" i="5"/>
  <c r="J77" i="5"/>
  <c r="I77" i="5"/>
  <c r="H77" i="5"/>
  <c r="G77" i="5"/>
  <c r="F77" i="5"/>
  <c r="E77" i="5"/>
  <c r="D77" i="5"/>
  <c r="C77" i="5"/>
  <c r="B77" i="5"/>
  <c r="K76" i="5"/>
  <c r="J76" i="5"/>
  <c r="I76" i="5"/>
  <c r="H76" i="5"/>
  <c r="G76" i="5"/>
  <c r="F76" i="5"/>
  <c r="E76" i="5"/>
  <c r="D76" i="5"/>
  <c r="C76" i="5"/>
  <c r="B76" i="5"/>
  <c r="K75" i="5"/>
  <c r="J75" i="5"/>
  <c r="I75" i="5"/>
  <c r="H75" i="5"/>
  <c r="G75" i="5"/>
  <c r="F75" i="5"/>
  <c r="E75" i="5"/>
  <c r="D75" i="5"/>
  <c r="C75" i="5"/>
  <c r="B75" i="5"/>
  <c r="K73" i="5"/>
  <c r="J73" i="5"/>
  <c r="I73" i="5"/>
  <c r="H73" i="5"/>
  <c r="G73" i="5"/>
  <c r="F73" i="5"/>
  <c r="E73" i="5"/>
  <c r="D73" i="5"/>
  <c r="C73" i="5"/>
  <c r="B73" i="5"/>
  <c r="K72" i="5"/>
  <c r="J72" i="5"/>
  <c r="I72" i="5"/>
  <c r="H72" i="5"/>
  <c r="G72" i="5"/>
  <c r="F72" i="5"/>
  <c r="E72" i="5"/>
  <c r="D72" i="5"/>
  <c r="C72" i="5"/>
  <c r="B72" i="5"/>
  <c r="K71" i="5"/>
  <c r="J71" i="5"/>
  <c r="I71" i="5"/>
  <c r="H71" i="5"/>
  <c r="G71" i="5"/>
  <c r="F71" i="5"/>
  <c r="E71" i="5"/>
  <c r="D71" i="5"/>
  <c r="C71" i="5"/>
  <c r="B71" i="5"/>
  <c r="K69" i="5"/>
  <c r="J69" i="5"/>
  <c r="I69" i="5"/>
  <c r="H69" i="5"/>
  <c r="G69" i="5"/>
  <c r="F69" i="5"/>
  <c r="E69" i="5"/>
  <c r="D69" i="5"/>
  <c r="C69" i="5"/>
  <c r="B69" i="5"/>
  <c r="K68" i="5"/>
  <c r="J68" i="5"/>
  <c r="I68" i="5"/>
  <c r="H68" i="5"/>
  <c r="G68" i="5"/>
  <c r="F68" i="5"/>
  <c r="E68" i="5"/>
  <c r="D68" i="5"/>
  <c r="C68" i="5"/>
  <c r="B68" i="5"/>
  <c r="K67" i="5"/>
  <c r="J67" i="5"/>
  <c r="I67" i="5"/>
  <c r="H67" i="5"/>
  <c r="G67" i="5"/>
  <c r="F67" i="5"/>
  <c r="E67" i="5"/>
  <c r="D67" i="5"/>
  <c r="C67" i="5"/>
  <c r="B67" i="5"/>
  <c r="K66" i="5"/>
  <c r="J66" i="5"/>
  <c r="I66" i="5"/>
  <c r="H66" i="5"/>
  <c r="G66" i="5"/>
  <c r="F66" i="5"/>
  <c r="E66" i="5"/>
  <c r="D66" i="5"/>
  <c r="C66" i="5"/>
  <c r="B66" i="5"/>
  <c r="K65" i="5"/>
  <c r="J65" i="5"/>
  <c r="I65" i="5"/>
  <c r="H65" i="5"/>
  <c r="G65" i="5"/>
  <c r="F65" i="5"/>
  <c r="E65" i="5"/>
  <c r="D65" i="5"/>
  <c r="C65" i="5"/>
  <c r="B65" i="5"/>
  <c r="K64" i="5"/>
  <c r="J64" i="5"/>
  <c r="I64" i="5"/>
  <c r="H64" i="5"/>
  <c r="G64" i="5"/>
  <c r="F64" i="5"/>
  <c r="E64" i="5"/>
  <c r="D64" i="5"/>
  <c r="C64" i="5"/>
  <c r="B64" i="5"/>
  <c r="K63" i="5"/>
  <c r="J63" i="5"/>
  <c r="I63" i="5"/>
  <c r="H63" i="5"/>
  <c r="G63" i="5"/>
  <c r="F63" i="5"/>
  <c r="E63" i="5"/>
  <c r="D63" i="5"/>
  <c r="C63" i="5"/>
  <c r="B63" i="5"/>
  <c r="K62" i="5"/>
  <c r="J62" i="5"/>
  <c r="I62" i="5"/>
  <c r="H62" i="5"/>
  <c r="G62" i="5"/>
  <c r="F62" i="5"/>
  <c r="E62" i="5"/>
  <c r="D62" i="5"/>
  <c r="C62" i="5"/>
  <c r="B62" i="5"/>
  <c r="K61" i="5"/>
  <c r="J61" i="5"/>
  <c r="I61" i="5"/>
  <c r="H61" i="5"/>
  <c r="G61" i="5"/>
  <c r="F61" i="5"/>
  <c r="E61" i="5"/>
  <c r="D61" i="5"/>
  <c r="C61" i="5"/>
  <c r="B61" i="5"/>
  <c r="K60" i="5"/>
  <c r="J60" i="5"/>
  <c r="I60" i="5"/>
  <c r="H60" i="5"/>
  <c r="G60" i="5"/>
  <c r="F60" i="5"/>
  <c r="E60" i="5"/>
  <c r="D60" i="5"/>
  <c r="C60" i="5"/>
  <c r="B60" i="5"/>
  <c r="K59" i="5"/>
  <c r="J59" i="5"/>
  <c r="I59" i="5"/>
  <c r="H59" i="5"/>
  <c r="G59" i="5"/>
  <c r="F59" i="5"/>
  <c r="E59" i="5"/>
  <c r="D59" i="5"/>
  <c r="C59" i="5"/>
  <c r="B59" i="5"/>
  <c r="K57" i="5"/>
  <c r="J57" i="5"/>
  <c r="I57" i="5"/>
  <c r="H57" i="5"/>
  <c r="G57" i="5"/>
  <c r="F57" i="5"/>
  <c r="E57" i="5"/>
  <c r="D57" i="5"/>
  <c r="C57" i="5"/>
  <c r="B57" i="5"/>
  <c r="K56" i="5"/>
  <c r="J56" i="5"/>
  <c r="I56" i="5"/>
  <c r="H56" i="5"/>
  <c r="G56" i="5"/>
  <c r="F56" i="5"/>
  <c r="E56" i="5"/>
  <c r="D56" i="5"/>
  <c r="C56" i="5"/>
  <c r="B56" i="5"/>
  <c r="K55" i="5"/>
  <c r="J55" i="5"/>
  <c r="I55" i="5"/>
  <c r="H55" i="5"/>
  <c r="G55" i="5"/>
  <c r="F55" i="5"/>
  <c r="E55" i="5"/>
  <c r="D55" i="5"/>
  <c r="C55" i="5"/>
  <c r="B55" i="5"/>
  <c r="K54" i="5"/>
  <c r="J54" i="5"/>
  <c r="I54" i="5"/>
  <c r="H54" i="5"/>
  <c r="G54" i="5"/>
  <c r="F54" i="5"/>
  <c r="E54" i="5"/>
  <c r="D54" i="5"/>
  <c r="C54" i="5"/>
  <c r="B54" i="5"/>
  <c r="K53" i="5"/>
  <c r="J53" i="5"/>
  <c r="I53" i="5"/>
  <c r="H53" i="5"/>
  <c r="G53" i="5"/>
  <c r="F53" i="5"/>
  <c r="E53" i="5"/>
  <c r="D53" i="5"/>
  <c r="C53" i="5"/>
  <c r="B53" i="5"/>
  <c r="K52" i="5"/>
  <c r="J52" i="5"/>
  <c r="I52" i="5"/>
  <c r="H52" i="5"/>
  <c r="G52" i="5"/>
  <c r="F52" i="5"/>
  <c r="E52" i="5"/>
  <c r="D52" i="5"/>
  <c r="C52" i="5"/>
  <c r="B52" i="5"/>
  <c r="K51" i="5"/>
  <c r="J51" i="5"/>
  <c r="I51" i="5"/>
  <c r="H51" i="5"/>
  <c r="G51" i="5"/>
  <c r="F51" i="5"/>
  <c r="E51" i="5"/>
  <c r="D51" i="5"/>
  <c r="C51" i="5"/>
  <c r="B51" i="5"/>
  <c r="K50" i="5"/>
  <c r="J50" i="5"/>
  <c r="I50" i="5"/>
  <c r="H50" i="5"/>
  <c r="G50" i="5"/>
  <c r="F50" i="5"/>
  <c r="E50" i="5"/>
  <c r="D50" i="5"/>
  <c r="C50" i="5"/>
  <c r="B50" i="5"/>
  <c r="K49" i="5"/>
  <c r="J49" i="5"/>
  <c r="I49" i="5"/>
  <c r="H49" i="5"/>
  <c r="G49" i="5"/>
  <c r="F49" i="5"/>
  <c r="E49" i="5"/>
  <c r="D49" i="5"/>
  <c r="C49" i="5"/>
  <c r="B49" i="5"/>
  <c r="K48" i="5"/>
  <c r="J48" i="5"/>
  <c r="I48" i="5"/>
  <c r="H48" i="5"/>
  <c r="G48" i="5"/>
  <c r="F48" i="5"/>
  <c r="E48" i="5"/>
  <c r="D48" i="5"/>
  <c r="C48" i="5"/>
  <c r="B48" i="5"/>
  <c r="K47" i="5"/>
  <c r="J47" i="5"/>
  <c r="I47" i="5"/>
  <c r="H47" i="5"/>
  <c r="G47" i="5"/>
  <c r="F47" i="5"/>
  <c r="E47" i="5"/>
  <c r="D47" i="5"/>
  <c r="C47" i="5"/>
  <c r="B47" i="5"/>
  <c r="K46" i="5"/>
  <c r="J46" i="5"/>
  <c r="I46" i="5"/>
  <c r="H46" i="5"/>
  <c r="G46" i="5"/>
  <c r="F46" i="5"/>
  <c r="E46" i="5"/>
  <c r="D46" i="5"/>
  <c r="C46" i="5"/>
  <c r="B46" i="5"/>
  <c r="K45" i="5"/>
  <c r="J45" i="5"/>
  <c r="H45" i="5"/>
  <c r="G45" i="5"/>
  <c r="F45" i="5"/>
  <c r="E45" i="5"/>
  <c r="D45" i="5"/>
  <c r="C45" i="5"/>
  <c r="B45" i="5"/>
  <c r="K44" i="5"/>
  <c r="J44" i="5"/>
  <c r="H44" i="5"/>
  <c r="G44" i="5"/>
  <c r="F44" i="5"/>
  <c r="E44" i="5"/>
  <c r="D44" i="5"/>
  <c r="C44" i="5"/>
  <c r="B44" i="5"/>
  <c r="A31" i="5"/>
  <c r="D372" i="8"/>
  <c r="B377" i="8" s="1"/>
  <c r="L370" i="8"/>
  <c r="G370" i="8"/>
  <c r="B370" i="8"/>
  <c r="L369" i="8"/>
  <c r="G369" i="8"/>
  <c r="B369" i="8"/>
  <c r="N368" i="8"/>
  <c r="L368" i="8"/>
  <c r="I368" i="8"/>
  <c r="G368" i="8"/>
  <c r="D368" i="8"/>
  <c r="B368" i="8"/>
  <c r="N367" i="8"/>
  <c r="L367" i="8"/>
  <c r="I367" i="8"/>
  <c r="G367" i="8"/>
  <c r="D367" i="8"/>
  <c r="B367" i="8"/>
  <c r="N366" i="8"/>
  <c r="L366" i="8"/>
  <c r="I366" i="8"/>
  <c r="G366" i="8"/>
  <c r="D366" i="8"/>
  <c r="B366" i="8"/>
  <c r="L363" i="8"/>
  <c r="L362" i="8"/>
  <c r="N361" i="8"/>
  <c r="L361" i="8"/>
  <c r="N360" i="8"/>
  <c r="L360" i="8"/>
  <c r="N359" i="8"/>
  <c r="L359" i="8"/>
  <c r="N225" i="8"/>
  <c r="L230" i="8" s="1"/>
  <c r="I225" i="8"/>
  <c r="G230" i="8" s="1"/>
  <c r="D225" i="8"/>
  <c r="B229" i="8" s="1"/>
  <c r="L223" i="8"/>
  <c r="G223" i="8"/>
  <c r="B223" i="8"/>
  <c r="L222" i="8"/>
  <c r="G222" i="8"/>
  <c r="B222" i="8"/>
  <c r="N221" i="8"/>
  <c r="L221" i="8"/>
  <c r="I221" i="8"/>
  <c r="G221" i="8"/>
  <c r="D221" i="8"/>
  <c r="B221" i="8"/>
  <c r="N220" i="8"/>
  <c r="L220" i="8"/>
  <c r="I220" i="8"/>
  <c r="G220" i="8"/>
  <c r="D220" i="8"/>
  <c r="B220" i="8"/>
  <c r="N219" i="8"/>
  <c r="L219" i="8"/>
  <c r="I219" i="8"/>
  <c r="G219" i="8"/>
  <c r="D219" i="8"/>
  <c r="B219" i="8"/>
  <c r="N8" i="8"/>
  <c r="N10" i="8" s="1"/>
  <c r="I8" i="8"/>
  <c r="G13" i="8" s="1"/>
  <c r="D8" i="8"/>
  <c r="B13" i="8" s="1"/>
  <c r="L6" i="8"/>
  <c r="G6" i="8"/>
  <c r="B6" i="8"/>
  <c r="L5" i="8"/>
  <c r="G5" i="8"/>
  <c r="B5" i="8"/>
  <c r="N4" i="8"/>
  <c r="L4" i="8"/>
  <c r="I4" i="8"/>
  <c r="G4" i="8"/>
  <c r="D4" i="8"/>
  <c r="B4" i="8"/>
  <c r="N3" i="8"/>
  <c r="L3" i="8"/>
  <c r="I3" i="8"/>
  <c r="G3" i="8"/>
  <c r="D3" i="8"/>
  <c r="B3" i="8"/>
  <c r="N2" i="8"/>
  <c r="L2" i="8"/>
  <c r="I2" i="8"/>
  <c r="G2" i="8"/>
  <c r="D2" i="8"/>
  <c r="B2" i="8"/>
  <c r="D575" i="7"/>
  <c r="B579" i="7" s="1"/>
  <c r="D505" i="7"/>
  <c r="B510" i="7" s="1"/>
  <c r="L503" i="7"/>
  <c r="G503" i="7"/>
  <c r="L502" i="7"/>
  <c r="G502" i="7"/>
  <c r="N501" i="7"/>
  <c r="L501" i="7"/>
  <c r="I501" i="7"/>
  <c r="G501" i="7"/>
  <c r="N500" i="7"/>
  <c r="L500" i="7"/>
  <c r="I500" i="7"/>
  <c r="G500" i="7"/>
  <c r="N499" i="7"/>
  <c r="L499" i="7"/>
  <c r="I499" i="7"/>
  <c r="G499" i="7"/>
  <c r="D372" i="7"/>
  <c r="B377" i="7" s="1"/>
  <c r="L370" i="7"/>
  <c r="G370" i="7"/>
  <c r="B370" i="7"/>
  <c r="L369" i="7"/>
  <c r="G369" i="7"/>
  <c r="B369" i="7"/>
  <c r="N368" i="7"/>
  <c r="L368" i="7"/>
  <c r="I368" i="7"/>
  <c r="G368" i="7"/>
  <c r="D368" i="7"/>
  <c r="B368" i="7"/>
  <c r="N367" i="7"/>
  <c r="L367" i="7"/>
  <c r="I367" i="7"/>
  <c r="G367" i="7"/>
  <c r="D367" i="7"/>
  <c r="B367" i="7"/>
  <c r="N366" i="7"/>
  <c r="L366" i="7"/>
  <c r="I366" i="7"/>
  <c r="G366" i="7"/>
  <c r="D366" i="7"/>
  <c r="B366" i="7"/>
  <c r="L363" i="7"/>
  <c r="L362" i="7"/>
  <c r="N361" i="7"/>
  <c r="L361" i="7"/>
  <c r="N360" i="7"/>
  <c r="L360" i="7"/>
  <c r="N359" i="7"/>
  <c r="L359" i="7"/>
  <c r="N225" i="7"/>
  <c r="L227" i="7" s="1"/>
  <c r="I225" i="7"/>
  <c r="G230" i="7" s="1"/>
  <c r="D225" i="7"/>
  <c r="B227" i="7" s="1"/>
  <c r="L223" i="7"/>
  <c r="G223" i="7"/>
  <c r="B223" i="7"/>
  <c r="L222" i="7"/>
  <c r="G222" i="7"/>
  <c r="B222" i="7"/>
  <c r="N221" i="7"/>
  <c r="L221" i="7"/>
  <c r="I221" i="7"/>
  <c r="G221" i="7"/>
  <c r="D221" i="7"/>
  <c r="B221" i="7"/>
  <c r="N220" i="7"/>
  <c r="L220" i="7"/>
  <c r="I220" i="7"/>
  <c r="G220" i="7"/>
  <c r="D220" i="7"/>
  <c r="B220" i="7"/>
  <c r="N219" i="7"/>
  <c r="L219" i="7"/>
  <c r="I219" i="7"/>
  <c r="G219" i="7"/>
  <c r="D219" i="7"/>
  <c r="B219" i="7"/>
  <c r="N8" i="7"/>
  <c r="L9" i="7" s="1"/>
  <c r="I8" i="7"/>
  <c r="G13" i="7" s="1"/>
  <c r="D8" i="7"/>
  <c r="B13" i="7" s="1"/>
  <c r="L6" i="7"/>
  <c r="G6" i="7"/>
  <c r="B6" i="7"/>
  <c r="L5" i="7"/>
  <c r="G5" i="7"/>
  <c r="B5" i="7"/>
  <c r="N4" i="7"/>
  <c r="L4" i="7"/>
  <c r="I4" i="7"/>
  <c r="G4" i="7"/>
  <c r="D4" i="7"/>
  <c r="B4" i="7"/>
  <c r="N3" i="7"/>
  <c r="L3" i="7"/>
  <c r="I3" i="7"/>
  <c r="G3" i="7"/>
  <c r="D3" i="7"/>
  <c r="B3" i="7"/>
  <c r="N2" i="7"/>
  <c r="L2" i="7"/>
  <c r="I2" i="7"/>
  <c r="G2" i="7"/>
  <c r="D2" i="7"/>
  <c r="B2" i="7"/>
  <c r="D582" i="4"/>
  <c r="D584" i="4" s="1"/>
  <c r="N232" i="4"/>
  <c r="L236" i="4" s="1"/>
  <c r="I232" i="4"/>
  <c r="D232" i="4"/>
  <c r="B237" i="4" s="1"/>
  <c r="L230" i="4"/>
  <c r="G230" i="4"/>
  <c r="B230" i="4"/>
  <c r="L229" i="4"/>
  <c r="G229" i="4"/>
  <c r="B229" i="4"/>
  <c r="N228" i="4"/>
  <c r="L228" i="4"/>
  <c r="I228" i="4"/>
  <c r="G228" i="4"/>
  <c r="D228" i="4"/>
  <c r="B228" i="4"/>
  <c r="N227" i="4"/>
  <c r="L227" i="4"/>
  <c r="I227" i="4"/>
  <c r="G227" i="4"/>
  <c r="D227" i="4"/>
  <c r="B227" i="4"/>
  <c r="N226" i="4"/>
  <c r="L226" i="4"/>
  <c r="I226" i="4"/>
  <c r="G226" i="4"/>
  <c r="D226" i="4"/>
  <c r="B226" i="4"/>
  <c r="L223" i="4"/>
  <c r="G223" i="4"/>
  <c r="B223" i="4"/>
  <c r="L222" i="4"/>
  <c r="G222" i="4"/>
  <c r="B222" i="4"/>
  <c r="N221" i="4"/>
  <c r="L221" i="4"/>
  <c r="I221" i="4"/>
  <c r="G221" i="4"/>
  <c r="D221" i="4"/>
  <c r="B221" i="4"/>
  <c r="N220" i="4"/>
  <c r="L220" i="4"/>
  <c r="I220" i="4"/>
  <c r="G220" i="4"/>
  <c r="D220" i="4"/>
  <c r="B220" i="4"/>
  <c r="N219" i="4"/>
  <c r="L219" i="4"/>
  <c r="I219" i="4"/>
  <c r="G219" i="4"/>
  <c r="D219" i="4"/>
  <c r="B219" i="4"/>
  <c r="N8" i="4"/>
  <c r="L13" i="4" s="1"/>
  <c r="I8" i="4"/>
  <c r="G13" i="4" s="1"/>
  <c r="D8" i="4"/>
  <c r="B10" i="4" s="1"/>
  <c r="L6" i="4"/>
  <c r="G6" i="4"/>
  <c r="B6" i="4"/>
  <c r="L5" i="4"/>
  <c r="G5" i="4"/>
  <c r="B5" i="4"/>
  <c r="N4" i="4"/>
  <c r="L4" i="4"/>
  <c r="I4" i="4"/>
  <c r="G4" i="4"/>
  <c r="D4" i="4"/>
  <c r="B4" i="4"/>
  <c r="N3" i="4"/>
  <c r="L3" i="4"/>
  <c r="I3" i="4"/>
  <c r="G3" i="4"/>
  <c r="D3" i="4"/>
  <c r="B3" i="4"/>
  <c r="N2" i="4"/>
  <c r="L2" i="4"/>
  <c r="I2" i="4"/>
  <c r="G2" i="4"/>
  <c r="D2" i="4"/>
  <c r="B2" i="4"/>
  <c r="H113" i="5"/>
  <c r="H112" i="5"/>
  <c r="H111" i="5"/>
  <c r="H104" i="5"/>
  <c r="H101" i="5"/>
  <c r="H100" i="5"/>
  <c r="A366" i="5" l="1"/>
  <c r="J366" i="5" s="1"/>
  <c r="G365" i="5"/>
  <c r="B365" i="5"/>
  <c r="F365" i="5"/>
  <c r="K365" i="5"/>
  <c r="D365" i="5"/>
  <c r="J365" i="5"/>
  <c r="C365" i="5"/>
  <c r="H365" i="5"/>
  <c r="E365" i="5"/>
  <c r="L227" i="8"/>
  <c r="L11" i="7"/>
  <c r="N239" i="4"/>
  <c r="L242" i="4" s="1"/>
  <c r="B9" i="8"/>
  <c r="D15" i="8"/>
  <c r="D16" i="8" s="1"/>
  <c r="D506" i="7"/>
  <c r="B11" i="4"/>
  <c r="L234" i="4"/>
  <c r="D589" i="4"/>
  <c r="D596" i="4" s="1"/>
  <c r="I9" i="7"/>
  <c r="G10" i="8"/>
  <c r="G12" i="7"/>
  <c r="B584" i="4"/>
  <c r="I372" i="7"/>
  <c r="G374" i="7" s="1"/>
  <c r="D10" i="8"/>
  <c r="D226" i="7"/>
  <c r="B9" i="4"/>
  <c r="B13" i="4"/>
  <c r="L233" i="4"/>
  <c r="D583" i="4"/>
  <c r="I10" i="7"/>
  <c r="I15" i="7"/>
  <c r="G20" i="7" s="1"/>
  <c r="B230" i="7"/>
  <c r="G9" i="8"/>
  <c r="L11" i="8"/>
  <c r="L229" i="8"/>
  <c r="B227" i="8"/>
  <c r="N10" i="7"/>
  <c r="B226" i="8"/>
  <c r="G11" i="4"/>
  <c r="I227" i="7"/>
  <c r="D374" i="7"/>
  <c r="D578" i="7"/>
  <c r="G11" i="8"/>
  <c r="B376" i="8"/>
  <c r="N9" i="4"/>
  <c r="L12" i="4"/>
  <c r="N15" i="4"/>
  <c r="N18" i="4" s="1"/>
  <c r="B9" i="7"/>
  <c r="L13" i="8"/>
  <c r="N228" i="8"/>
  <c r="L9" i="4"/>
  <c r="L10" i="4"/>
  <c r="N11" i="4"/>
  <c r="I15" i="4"/>
  <c r="G16" i="4" s="1"/>
  <c r="D234" i="4"/>
  <c r="B583" i="4"/>
  <c r="B587" i="4"/>
  <c r="G10" i="7"/>
  <c r="I11" i="7"/>
  <c r="D15" i="7"/>
  <c r="D16" i="7" s="1"/>
  <c r="I226" i="7"/>
  <c r="G228" i="7"/>
  <c r="I232" i="7"/>
  <c r="G233" i="7" s="1"/>
  <c r="B375" i="7"/>
  <c r="D379" i="7"/>
  <c r="D381" i="7" s="1"/>
  <c r="B10" i="8"/>
  <c r="B11" i="8"/>
  <c r="N226" i="8"/>
  <c r="L228" i="8"/>
  <c r="N232" i="8"/>
  <c r="L237" i="8" s="1"/>
  <c r="B235" i="4"/>
  <c r="B233" i="4"/>
  <c r="D239" i="4"/>
  <c r="B241" i="4" s="1"/>
  <c r="I228" i="7"/>
  <c r="B374" i="7"/>
  <c r="I10" i="4"/>
  <c r="L11" i="4"/>
  <c r="B234" i="4"/>
  <c r="B236" i="4"/>
  <c r="D585" i="4"/>
  <c r="D11" i="7"/>
  <c r="B373" i="7"/>
  <c r="B376" i="7"/>
  <c r="D512" i="7"/>
  <c r="B514" i="7" s="1"/>
  <c r="B12" i="8"/>
  <c r="L226" i="8"/>
  <c r="D228" i="8"/>
  <c r="I239" i="4"/>
  <c r="I234" i="4"/>
  <c r="G233" i="4"/>
  <c r="G236" i="4"/>
  <c r="G235" i="4"/>
  <c r="G234" i="4"/>
  <c r="I233" i="4"/>
  <c r="G237" i="4"/>
  <c r="I235" i="4"/>
  <c r="D10" i="4"/>
  <c r="D15" i="4"/>
  <c r="B12" i="4"/>
  <c r="D11" i="4"/>
  <c r="N235" i="4"/>
  <c r="N233" i="4"/>
  <c r="L237" i="4"/>
  <c r="L229" i="7"/>
  <c r="L228" i="7"/>
  <c r="L226" i="7"/>
  <c r="L230" i="7"/>
  <c r="N232" i="7"/>
  <c r="N227" i="7"/>
  <c r="N226" i="7"/>
  <c r="D9" i="4"/>
  <c r="N234" i="4"/>
  <c r="L235" i="4"/>
  <c r="N228" i="7"/>
  <c r="G12" i="4"/>
  <c r="I11" i="4"/>
  <c r="I9" i="4"/>
  <c r="G9" i="4"/>
  <c r="G10" i="4"/>
  <c r="N15" i="7"/>
  <c r="L10" i="7"/>
  <c r="L13" i="7"/>
  <c r="N11" i="7"/>
  <c r="G227" i="7"/>
  <c r="G226" i="7"/>
  <c r="I15" i="8"/>
  <c r="I10" i="8"/>
  <c r="I11" i="8"/>
  <c r="G12" i="8"/>
  <c r="B585" i="4"/>
  <c r="B586" i="4"/>
  <c r="N9" i="7"/>
  <c r="L12" i="7"/>
  <c r="G229" i="7"/>
  <c r="B506" i="7"/>
  <c r="D507" i="7"/>
  <c r="D508" i="7"/>
  <c r="I9" i="8"/>
  <c r="B228" i="8"/>
  <c r="B509" i="7"/>
  <c r="B507" i="7"/>
  <c r="I505" i="7"/>
  <c r="B578" i="7"/>
  <c r="B576" i="7"/>
  <c r="B577" i="7"/>
  <c r="D576" i="7"/>
  <c r="B580" i="7"/>
  <c r="D577" i="7"/>
  <c r="D227" i="8"/>
  <c r="B230" i="8"/>
  <c r="B508" i="7"/>
  <c r="D226" i="8"/>
  <c r="D232" i="8"/>
  <c r="D379" i="8"/>
  <c r="B375" i="8"/>
  <c r="B373" i="8"/>
  <c r="B374" i="8"/>
  <c r="D373" i="8"/>
  <c r="D375" i="8"/>
  <c r="I372" i="8"/>
  <c r="D374" i="8"/>
  <c r="B12" i="7"/>
  <c r="B10" i="7"/>
  <c r="D232" i="7"/>
  <c r="B228" i="7"/>
  <c r="B226" i="7"/>
  <c r="G229" i="8"/>
  <c r="I228" i="8"/>
  <c r="I226" i="8"/>
  <c r="I232" i="8"/>
  <c r="G228" i="8"/>
  <c r="I227" i="8"/>
  <c r="N10" i="4"/>
  <c r="D233" i="4"/>
  <c r="D235" i="4"/>
  <c r="D9" i="7"/>
  <c r="D10" i="7"/>
  <c r="B11" i="7"/>
  <c r="D227" i="7"/>
  <c r="D228" i="7"/>
  <c r="B229" i="7"/>
  <c r="G226" i="8"/>
  <c r="G227" i="8"/>
  <c r="N11" i="8"/>
  <c r="N9" i="8"/>
  <c r="G9" i="7"/>
  <c r="G11" i="7"/>
  <c r="D373" i="7"/>
  <c r="D375" i="7"/>
  <c r="L9" i="8"/>
  <c r="L10" i="8"/>
  <c r="L12" i="8"/>
  <c r="N15" i="8"/>
  <c r="D9" i="8"/>
  <c r="D11" i="8"/>
  <c r="N227" i="8"/>
  <c r="B383" i="7" l="1"/>
  <c r="C366" i="5"/>
  <c r="H366" i="5"/>
  <c r="G366" i="5"/>
  <c r="E366" i="5"/>
  <c r="B366" i="5"/>
  <c r="K366" i="5"/>
  <c r="D366" i="5"/>
  <c r="F366" i="5"/>
  <c r="I366" i="5"/>
  <c r="A367" i="5"/>
  <c r="G367" i="5" s="1"/>
  <c r="B590" i="4"/>
  <c r="B17" i="8"/>
  <c r="B20" i="8"/>
  <c r="D590" i="4"/>
  <c r="B594" i="4"/>
  <c r="B18" i="8"/>
  <c r="D18" i="8"/>
  <c r="B591" i="4"/>
  <c r="D22" i="8"/>
  <c r="B25" i="8" s="1"/>
  <c r="B16" i="8"/>
  <c r="D591" i="4"/>
  <c r="B592" i="4"/>
  <c r="G373" i="7"/>
  <c r="D380" i="7"/>
  <c r="B515" i="7"/>
  <c r="D514" i="7"/>
  <c r="G18" i="7"/>
  <c r="G19" i="7"/>
  <c r="N372" i="7"/>
  <c r="L377" i="7" s="1"/>
  <c r="I379" i="7"/>
  <c r="G382" i="7" s="1"/>
  <c r="I22" i="7"/>
  <c r="I25" i="7" s="1"/>
  <c r="I16" i="7"/>
  <c r="I375" i="7"/>
  <c r="G377" i="7"/>
  <c r="G17" i="7"/>
  <c r="I18" i="7"/>
  <c r="G376" i="7"/>
  <c r="I374" i="7"/>
  <c r="G19" i="4"/>
  <c r="L241" i="4"/>
  <c r="L240" i="4"/>
  <c r="L244" i="4"/>
  <c r="N241" i="4"/>
  <c r="N240" i="4"/>
  <c r="N242" i="4"/>
  <c r="L16" i="4"/>
  <c r="D17" i="8"/>
  <c r="B19" i="8"/>
  <c r="N235" i="8"/>
  <c r="B593" i="4"/>
  <c r="B513" i="7"/>
  <c r="D592" i="4"/>
  <c r="L243" i="4"/>
  <c r="N246" i="4"/>
  <c r="N248" i="4" s="1"/>
  <c r="B381" i="7"/>
  <c r="D513" i="7"/>
  <c r="G17" i="4"/>
  <c r="I16" i="4"/>
  <c r="B382" i="7"/>
  <c r="G234" i="7"/>
  <c r="D515" i="7"/>
  <c r="G235" i="7"/>
  <c r="N16" i="4"/>
  <c r="L19" i="4"/>
  <c r="L17" i="4"/>
  <c r="I373" i="7"/>
  <c r="G375" i="7"/>
  <c r="B517" i="7"/>
  <c r="N22" i="4"/>
  <c r="N25" i="4" s="1"/>
  <c r="L20" i="4"/>
  <c r="N17" i="4"/>
  <c r="B242" i="4"/>
  <c r="L18" i="4"/>
  <c r="I17" i="7"/>
  <c r="G16" i="7"/>
  <c r="D241" i="4"/>
  <c r="I234" i="7"/>
  <c r="D240" i="4"/>
  <c r="B243" i="4"/>
  <c r="I239" i="7"/>
  <c r="G244" i="7" s="1"/>
  <c r="L236" i="8"/>
  <c r="D18" i="7"/>
  <c r="D22" i="7"/>
  <c r="B19" i="7"/>
  <c r="D246" i="4"/>
  <c r="B240" i="4"/>
  <c r="B244" i="4"/>
  <c r="D242" i="4"/>
  <c r="G236" i="7"/>
  <c r="I233" i="7"/>
  <c r="G237" i="7"/>
  <c r="I235" i="7"/>
  <c r="L234" i="8"/>
  <c r="L235" i="8"/>
  <c r="B20" i="7"/>
  <c r="D17" i="7"/>
  <c r="B17" i="7"/>
  <c r="B27" i="8"/>
  <c r="N239" i="8"/>
  <c r="N234" i="8"/>
  <c r="N233" i="8"/>
  <c r="D519" i="7"/>
  <c r="B516" i="7"/>
  <c r="B384" i="7"/>
  <c r="B380" i="7"/>
  <c r="D386" i="7"/>
  <c r="D382" i="7"/>
  <c r="I22" i="4"/>
  <c r="G18" i="4"/>
  <c r="I18" i="4"/>
  <c r="G20" i="4"/>
  <c r="I17" i="4"/>
  <c r="L233" i="8"/>
  <c r="B16" i="7"/>
  <c r="B18" i="7"/>
  <c r="G20" i="8"/>
  <c r="G18" i="8"/>
  <c r="G16" i="8"/>
  <c r="I22" i="8"/>
  <c r="I18" i="8"/>
  <c r="I17" i="8"/>
  <c r="G17" i="8"/>
  <c r="G19" i="8"/>
  <c r="I16" i="8"/>
  <c r="N235" i="7"/>
  <c r="N233" i="7"/>
  <c r="L237" i="7"/>
  <c r="L236" i="7"/>
  <c r="N239" i="7"/>
  <c r="L235" i="7"/>
  <c r="L233" i="7"/>
  <c r="L234" i="7"/>
  <c r="N234" i="7"/>
  <c r="B384" i="8"/>
  <c r="D382" i="8"/>
  <c r="D380" i="8"/>
  <c r="B381" i="8"/>
  <c r="B380" i="8"/>
  <c r="D381" i="8"/>
  <c r="D386" i="8"/>
  <c r="B383" i="8"/>
  <c r="B382" i="8"/>
  <c r="L20" i="7"/>
  <c r="N17" i="7"/>
  <c r="N18" i="7"/>
  <c r="L18" i="7"/>
  <c r="N16" i="7"/>
  <c r="L16" i="7"/>
  <c r="L17" i="7"/>
  <c r="N22" i="7"/>
  <c r="L19" i="7"/>
  <c r="B237" i="7"/>
  <c r="D235" i="7"/>
  <c r="D233" i="7"/>
  <c r="B236" i="7"/>
  <c r="B235" i="7"/>
  <c r="D234" i="7"/>
  <c r="B234" i="7"/>
  <c r="D239" i="7"/>
  <c r="B233" i="7"/>
  <c r="G374" i="8"/>
  <c r="G377" i="8"/>
  <c r="G376" i="8"/>
  <c r="G375" i="8"/>
  <c r="I373" i="8"/>
  <c r="I379" i="8"/>
  <c r="I375" i="8"/>
  <c r="G373" i="8"/>
  <c r="I374" i="8"/>
  <c r="N372" i="8"/>
  <c r="B601" i="4"/>
  <c r="D599" i="4"/>
  <c r="D597" i="4"/>
  <c r="D598" i="4"/>
  <c r="B597" i="4"/>
  <c r="B600" i="4"/>
  <c r="B598" i="4"/>
  <c r="B599" i="4"/>
  <c r="G244" i="4"/>
  <c r="G242" i="4"/>
  <c r="G240" i="4"/>
  <c r="I246" i="4"/>
  <c r="G243" i="4"/>
  <c r="I241" i="4"/>
  <c r="I240" i="4"/>
  <c r="I242" i="4"/>
  <c r="G241" i="4"/>
  <c r="N22" i="8"/>
  <c r="L17" i="8"/>
  <c r="L19" i="8"/>
  <c r="L16" i="8"/>
  <c r="N18" i="8"/>
  <c r="N17" i="8"/>
  <c r="N16" i="8"/>
  <c r="L20" i="8"/>
  <c r="L18" i="8"/>
  <c r="D239" i="8"/>
  <c r="B235" i="8"/>
  <c r="B233" i="8"/>
  <c r="D234" i="8"/>
  <c r="D233" i="8"/>
  <c r="D235" i="8"/>
  <c r="B234" i="8"/>
  <c r="B237" i="8"/>
  <c r="B236" i="8"/>
  <c r="G234" i="8"/>
  <c r="I239" i="8"/>
  <c r="G236" i="8"/>
  <c r="G235" i="8"/>
  <c r="I234" i="8"/>
  <c r="I233" i="8"/>
  <c r="G237" i="8"/>
  <c r="I235" i="8"/>
  <c r="G233" i="8"/>
  <c r="G510" i="7"/>
  <c r="G508" i="7"/>
  <c r="G506" i="7"/>
  <c r="I512" i="7"/>
  <c r="I508" i="7"/>
  <c r="I507" i="7"/>
  <c r="N505" i="7"/>
  <c r="G509" i="7"/>
  <c r="G507" i="7"/>
  <c r="I506" i="7"/>
  <c r="D22" i="4"/>
  <c r="B18" i="4"/>
  <c r="B16" i="4"/>
  <c r="B19" i="4"/>
  <c r="D18" i="4"/>
  <c r="D17" i="4"/>
  <c r="B20" i="4"/>
  <c r="B17" i="4"/>
  <c r="D16" i="4"/>
  <c r="D23" i="8" l="1"/>
  <c r="B367" i="5"/>
  <c r="H367" i="5"/>
  <c r="D367" i="5"/>
  <c r="C367" i="5"/>
  <c r="L25" i="4"/>
  <c r="E367" i="5"/>
  <c r="I367" i="5"/>
  <c r="F367" i="5"/>
  <c r="K367" i="5"/>
  <c r="J367" i="5"/>
  <c r="A368" i="5"/>
  <c r="H368" i="5" s="1"/>
  <c r="N249" i="4"/>
  <c r="N253" i="4"/>
  <c r="L256" i="4" s="1"/>
  <c r="L248" i="4"/>
  <c r="G26" i="7"/>
  <c r="B23" i="8"/>
  <c r="L247" i="4"/>
  <c r="I381" i="7"/>
  <c r="D25" i="8"/>
  <c r="B26" i="8"/>
  <c r="L375" i="7"/>
  <c r="L373" i="7"/>
  <c r="D24" i="8"/>
  <c r="B24" i="8"/>
  <c r="D29" i="8"/>
  <c r="D31" i="8" s="1"/>
  <c r="G383" i="7"/>
  <c r="I382" i="7"/>
  <c r="I24" i="7"/>
  <c r="G380" i="7"/>
  <c r="L27" i="4"/>
  <c r="I23" i="7"/>
  <c r="G23" i="7"/>
  <c r="G24" i="7"/>
  <c r="L249" i="4"/>
  <c r="L250" i="4"/>
  <c r="L251" i="4"/>
  <c r="L26" i="4"/>
  <c r="I29" i="7"/>
  <c r="G34" i="7" s="1"/>
  <c r="G27" i="7"/>
  <c r="N247" i="4"/>
  <c r="L23" i="4"/>
  <c r="G25" i="7"/>
  <c r="L376" i="7"/>
  <c r="N374" i="7"/>
  <c r="N375" i="7"/>
  <c r="G381" i="7"/>
  <c r="I380" i="7"/>
  <c r="G384" i="7"/>
  <c r="N379" i="7"/>
  <c r="L384" i="7" s="1"/>
  <c r="N373" i="7"/>
  <c r="G243" i="7"/>
  <c r="I386" i="7"/>
  <c r="I387" i="7" s="1"/>
  <c r="L374" i="7"/>
  <c r="N24" i="4"/>
  <c r="N23" i="4"/>
  <c r="G240" i="7"/>
  <c r="I241" i="7"/>
  <c r="L24" i="4"/>
  <c r="N29" i="4"/>
  <c r="L31" i="4" s="1"/>
  <c r="G242" i="7"/>
  <c r="B34" i="8"/>
  <c r="I246" i="7"/>
  <c r="G251" i="7" s="1"/>
  <c r="I242" i="7"/>
  <c r="I240" i="7"/>
  <c r="G241" i="7"/>
  <c r="L243" i="8"/>
  <c r="N242" i="8"/>
  <c r="L241" i="8"/>
  <c r="L242" i="8"/>
  <c r="L240" i="8"/>
  <c r="L244" i="8"/>
  <c r="N241" i="8"/>
  <c r="N240" i="8"/>
  <c r="N246" i="8"/>
  <c r="G25" i="4"/>
  <c r="G26" i="4"/>
  <c r="I29" i="4"/>
  <c r="G27" i="4"/>
  <c r="G23" i="4"/>
  <c r="G24" i="4"/>
  <c r="I24" i="4"/>
  <c r="I25" i="4"/>
  <c r="I23" i="4"/>
  <c r="D253" i="4"/>
  <c r="B248" i="4"/>
  <c r="B247" i="4"/>
  <c r="B249" i="4"/>
  <c r="D247" i="4"/>
  <c r="B250" i="4"/>
  <c r="B251" i="4"/>
  <c r="D248" i="4"/>
  <c r="D249" i="4"/>
  <c r="B27" i="7"/>
  <c r="D25" i="7"/>
  <c r="B25" i="7"/>
  <c r="D24" i="7"/>
  <c r="D29" i="7"/>
  <c r="D23" i="7"/>
  <c r="B24" i="7"/>
  <c r="B23" i="7"/>
  <c r="B26" i="7"/>
  <c r="D389" i="7"/>
  <c r="D393" i="7"/>
  <c r="B387" i="7"/>
  <c r="B391" i="7"/>
  <c r="B388" i="7"/>
  <c r="B389" i="7"/>
  <c r="B390" i="7"/>
  <c r="D388" i="7"/>
  <c r="D387" i="7"/>
  <c r="B523" i="7"/>
  <c r="B521" i="7"/>
  <c r="B524" i="7"/>
  <c r="D526" i="7"/>
  <c r="D520" i="7"/>
  <c r="D521" i="7"/>
  <c r="B520" i="7"/>
  <c r="B522" i="7"/>
  <c r="D522" i="7"/>
  <c r="I246" i="8"/>
  <c r="I241" i="8"/>
  <c r="G243" i="8"/>
  <c r="G242" i="8"/>
  <c r="G241" i="8"/>
  <c r="I240" i="8"/>
  <c r="G240" i="8"/>
  <c r="I242" i="8"/>
  <c r="G244" i="8"/>
  <c r="L27" i="8"/>
  <c r="N24" i="8"/>
  <c r="L26" i="8"/>
  <c r="L23" i="8"/>
  <c r="L25" i="8"/>
  <c r="L24" i="8"/>
  <c r="N23" i="8"/>
  <c r="N25" i="8"/>
  <c r="N29" i="8"/>
  <c r="L376" i="8"/>
  <c r="L375" i="8"/>
  <c r="L373" i="8"/>
  <c r="N375" i="8"/>
  <c r="N374" i="8"/>
  <c r="N379" i="8"/>
  <c r="N373" i="8"/>
  <c r="L377" i="8"/>
  <c r="L374" i="8"/>
  <c r="I386" i="8"/>
  <c r="I381" i="8"/>
  <c r="G384" i="8"/>
  <c r="G382" i="8"/>
  <c r="I382" i="8"/>
  <c r="G381" i="8"/>
  <c r="G383" i="8"/>
  <c r="G380" i="8"/>
  <c r="I380" i="8"/>
  <c r="B27" i="4"/>
  <c r="D25" i="4"/>
  <c r="D23" i="4"/>
  <c r="B26" i="4"/>
  <c r="B25" i="4"/>
  <c r="D24" i="4"/>
  <c r="B24" i="4"/>
  <c r="B23" i="4"/>
  <c r="D29" i="4"/>
  <c r="B243" i="7"/>
  <c r="B241" i="7"/>
  <c r="B242" i="7"/>
  <c r="D241" i="7"/>
  <c r="D240" i="7"/>
  <c r="B244" i="7"/>
  <c r="B240" i="7"/>
  <c r="D242" i="7"/>
  <c r="D246" i="7"/>
  <c r="B390" i="8"/>
  <c r="B388" i="8"/>
  <c r="B391" i="8"/>
  <c r="B387" i="8"/>
  <c r="D387" i="8"/>
  <c r="D388" i="8"/>
  <c r="D393" i="8"/>
  <c r="B389" i="8"/>
  <c r="D389" i="8"/>
  <c r="N246" i="7"/>
  <c r="L241" i="7"/>
  <c r="L244" i="7"/>
  <c r="N242" i="7"/>
  <c r="L242" i="7"/>
  <c r="N240" i="7"/>
  <c r="N241" i="7"/>
  <c r="L240" i="7"/>
  <c r="L243" i="7"/>
  <c r="N512" i="7"/>
  <c r="L507" i="7"/>
  <c r="L509" i="7"/>
  <c r="L506" i="7"/>
  <c r="N506" i="7"/>
  <c r="N507" i="7"/>
  <c r="L510" i="7"/>
  <c r="N508" i="7"/>
  <c r="L508" i="7"/>
  <c r="L26" i="7"/>
  <c r="L25" i="7"/>
  <c r="L23" i="7"/>
  <c r="N25" i="7"/>
  <c r="N24" i="7"/>
  <c r="L27" i="7"/>
  <c r="N29" i="7"/>
  <c r="N23" i="7"/>
  <c r="L24" i="7"/>
  <c r="G516" i="7"/>
  <c r="I515" i="7"/>
  <c r="I513" i="7"/>
  <c r="I519" i="7"/>
  <c r="G515" i="7"/>
  <c r="I514" i="7"/>
  <c r="G517" i="7"/>
  <c r="G514" i="7"/>
  <c r="G513" i="7"/>
  <c r="B244" i="8"/>
  <c r="D242" i="8"/>
  <c r="D240" i="8"/>
  <c r="D246" i="8"/>
  <c r="B243" i="8"/>
  <c r="B242" i="8"/>
  <c r="B240" i="8"/>
  <c r="B241" i="8"/>
  <c r="D241" i="8"/>
  <c r="G250" i="4"/>
  <c r="I249" i="4"/>
  <c r="I247" i="4"/>
  <c r="G251" i="4"/>
  <c r="G249" i="4"/>
  <c r="G248" i="4"/>
  <c r="I253" i="4"/>
  <c r="I248" i="4"/>
  <c r="G247" i="4"/>
  <c r="G26" i="8"/>
  <c r="I25" i="8"/>
  <c r="I23" i="8"/>
  <c r="I29" i="8"/>
  <c r="G25" i="8"/>
  <c r="I24" i="8"/>
  <c r="G27" i="8"/>
  <c r="G24" i="8"/>
  <c r="G23" i="8"/>
  <c r="I368" i="5" l="1"/>
  <c r="C368" i="5"/>
  <c r="J368" i="5"/>
  <c r="L32" i="4"/>
  <c r="G368" i="5"/>
  <c r="D368" i="5"/>
  <c r="L30" i="4"/>
  <c r="N31" i="4"/>
  <c r="N36" i="4"/>
  <c r="L41" i="4" s="1"/>
  <c r="N32" i="4"/>
  <c r="E368" i="5"/>
  <c r="B368" i="5"/>
  <c r="A369" i="5"/>
  <c r="I369" i="5" s="1"/>
  <c r="F368" i="5"/>
  <c r="K368" i="5"/>
  <c r="L383" i="7"/>
  <c r="N380" i="7"/>
  <c r="N260" i="4"/>
  <c r="L263" i="4" s="1"/>
  <c r="N386" i="7"/>
  <c r="N388" i="7" s="1"/>
  <c r="G390" i="7"/>
  <c r="N382" i="7"/>
  <c r="L382" i="7"/>
  <c r="L254" i="4"/>
  <c r="N254" i="4"/>
  <c r="N256" i="4"/>
  <c r="L255" i="4"/>
  <c r="N255" i="4"/>
  <c r="L257" i="4"/>
  <c r="B31" i="8"/>
  <c r="L258" i="4"/>
  <c r="B30" i="8"/>
  <c r="D32" i="8"/>
  <c r="B33" i="8"/>
  <c r="I36" i="7"/>
  <c r="G41" i="7" s="1"/>
  <c r="D30" i="8"/>
  <c r="G33" i="7"/>
  <c r="G32" i="7"/>
  <c r="B32" i="8"/>
  <c r="D36" i="8"/>
  <c r="G30" i="7"/>
  <c r="I30" i="7"/>
  <c r="G31" i="7"/>
  <c r="I31" i="7"/>
  <c r="G250" i="7"/>
  <c r="I32" i="7"/>
  <c r="G388" i="7"/>
  <c r="G391" i="7"/>
  <c r="N381" i="7"/>
  <c r="L381" i="7"/>
  <c r="L380" i="7"/>
  <c r="N30" i="4"/>
  <c r="L34" i="4"/>
  <c r="G387" i="7"/>
  <c r="L33" i="4"/>
  <c r="I393" i="7"/>
  <c r="G395" i="7" s="1"/>
  <c r="G389" i="7"/>
  <c r="I389" i="7"/>
  <c r="I388" i="7"/>
  <c r="G249" i="7"/>
  <c r="I248" i="7"/>
  <c r="G247" i="7"/>
  <c r="I249" i="7"/>
  <c r="G248" i="7"/>
  <c r="I247" i="7"/>
  <c r="I253" i="7"/>
  <c r="G258" i="7" s="1"/>
  <c r="B531" i="7"/>
  <c r="B530" i="7"/>
  <c r="B528" i="7"/>
  <c r="D533" i="7"/>
  <c r="D528" i="7"/>
  <c r="D527" i="7"/>
  <c r="B529" i="7"/>
  <c r="D529" i="7"/>
  <c r="B527" i="7"/>
  <c r="N253" i="8"/>
  <c r="L247" i="8"/>
  <c r="L251" i="8"/>
  <c r="L248" i="8"/>
  <c r="L250" i="8"/>
  <c r="N248" i="8"/>
  <c r="L249" i="8"/>
  <c r="N249" i="8"/>
  <c r="N247" i="8"/>
  <c r="B397" i="7"/>
  <c r="D400" i="7"/>
  <c r="D394" i="7"/>
  <c r="B395" i="7"/>
  <c r="D395" i="7"/>
  <c r="B394" i="7"/>
  <c r="B396" i="7"/>
  <c r="D396" i="7"/>
  <c r="B398" i="7"/>
  <c r="B257" i="4"/>
  <c r="B254" i="4"/>
  <c r="D255" i="4"/>
  <c r="B255" i="4"/>
  <c r="D256" i="4"/>
  <c r="B256" i="4"/>
  <c r="B258" i="4"/>
  <c r="D260" i="4"/>
  <c r="D254" i="4"/>
  <c r="B31" i="7"/>
  <c r="D31" i="7"/>
  <c r="D32" i="7"/>
  <c r="D36" i="7"/>
  <c r="B34" i="7"/>
  <c r="B30" i="7"/>
  <c r="B32" i="7"/>
  <c r="D30" i="7"/>
  <c r="B33" i="7"/>
  <c r="G30" i="4"/>
  <c r="I30" i="4"/>
  <c r="I32" i="4"/>
  <c r="G33" i="4"/>
  <c r="G32" i="4"/>
  <c r="I31" i="4"/>
  <c r="G34" i="4"/>
  <c r="G31" i="4"/>
  <c r="I36" i="4"/>
  <c r="N32" i="7"/>
  <c r="N30" i="7"/>
  <c r="L32" i="7"/>
  <c r="N31" i="7"/>
  <c r="L31" i="7"/>
  <c r="N36" i="7"/>
  <c r="L34" i="7"/>
  <c r="L30" i="7"/>
  <c r="L33" i="7"/>
  <c r="G251" i="8"/>
  <c r="G249" i="8"/>
  <c r="G247" i="8"/>
  <c r="G250" i="8"/>
  <c r="G248" i="8"/>
  <c r="I247" i="8"/>
  <c r="I253" i="8"/>
  <c r="I249" i="8"/>
  <c r="I248" i="8"/>
  <c r="G31" i="8"/>
  <c r="I36" i="8"/>
  <c r="G33" i="8"/>
  <c r="G32" i="8"/>
  <c r="I31" i="8"/>
  <c r="I30" i="8"/>
  <c r="G30" i="8"/>
  <c r="I32" i="8"/>
  <c r="G34" i="8"/>
  <c r="L517" i="7"/>
  <c r="N514" i="7"/>
  <c r="L516" i="7"/>
  <c r="L513" i="7"/>
  <c r="L515" i="7"/>
  <c r="N519" i="7"/>
  <c r="L514" i="7"/>
  <c r="N515" i="7"/>
  <c r="N513" i="7"/>
  <c r="G391" i="8"/>
  <c r="G389" i="8"/>
  <c r="G387" i="8"/>
  <c r="I389" i="8"/>
  <c r="G388" i="8"/>
  <c r="I393" i="8"/>
  <c r="G390" i="8"/>
  <c r="I388" i="8"/>
  <c r="I387" i="8"/>
  <c r="N382" i="8"/>
  <c r="N380" i="8"/>
  <c r="L382" i="8"/>
  <c r="N381" i="8"/>
  <c r="L383" i="8"/>
  <c r="L380" i="8"/>
  <c r="N386" i="8"/>
  <c r="L384" i="8"/>
  <c r="L381" i="8"/>
  <c r="D248" i="7"/>
  <c r="B249" i="7"/>
  <c r="B248" i="7"/>
  <c r="D247" i="7"/>
  <c r="D253" i="7"/>
  <c r="B247" i="7"/>
  <c r="B250" i="7"/>
  <c r="B251" i="7"/>
  <c r="D249" i="7"/>
  <c r="L251" i="7"/>
  <c r="N248" i="7"/>
  <c r="N249" i="7"/>
  <c r="L249" i="7"/>
  <c r="L250" i="7"/>
  <c r="L248" i="7"/>
  <c r="N253" i="7"/>
  <c r="L247" i="7"/>
  <c r="N247" i="7"/>
  <c r="G255" i="4"/>
  <c r="G258" i="4"/>
  <c r="G256" i="4"/>
  <c r="I256" i="4"/>
  <c r="I255" i="4"/>
  <c r="G254" i="4"/>
  <c r="G257" i="4"/>
  <c r="I260" i="4"/>
  <c r="I254" i="4"/>
  <c r="B250" i="8"/>
  <c r="B248" i="8"/>
  <c r="D253" i="8"/>
  <c r="D249" i="8"/>
  <c r="B249" i="8"/>
  <c r="B247" i="8"/>
  <c r="D247" i="8"/>
  <c r="D248" i="8"/>
  <c r="B251" i="8"/>
  <c r="D395" i="8"/>
  <c r="B398" i="8"/>
  <c r="B394" i="8"/>
  <c r="D400" i="8"/>
  <c r="B397" i="8"/>
  <c r="B396" i="8"/>
  <c r="D394" i="8"/>
  <c r="D396" i="8"/>
  <c r="B395" i="8"/>
  <c r="L33" i="8"/>
  <c r="L32" i="8"/>
  <c r="L30" i="8"/>
  <c r="L34" i="8"/>
  <c r="N32" i="8"/>
  <c r="L31" i="8"/>
  <c r="N36" i="8"/>
  <c r="N31" i="8"/>
  <c r="N30" i="8"/>
  <c r="G521" i="7"/>
  <c r="I526" i="7"/>
  <c r="G523" i="7"/>
  <c r="G522" i="7"/>
  <c r="I521" i="7"/>
  <c r="I520" i="7"/>
  <c r="G524" i="7"/>
  <c r="I522" i="7"/>
  <c r="G520" i="7"/>
  <c r="B33" i="4"/>
  <c r="B31" i="4"/>
  <c r="B32" i="4"/>
  <c r="D31" i="4"/>
  <c r="D30" i="4"/>
  <c r="B34" i="4"/>
  <c r="B30" i="4"/>
  <c r="D36" i="4"/>
  <c r="D32" i="4"/>
  <c r="F369" i="5" l="1"/>
  <c r="A370" i="5"/>
  <c r="B370" i="5" s="1"/>
  <c r="E369" i="5"/>
  <c r="L37" i="4"/>
  <c r="N39" i="4"/>
  <c r="L40" i="4"/>
  <c r="N38" i="4"/>
  <c r="N43" i="4"/>
  <c r="N46" i="4" s="1"/>
  <c r="L39" i="4"/>
  <c r="N37" i="4"/>
  <c r="L38" i="4"/>
  <c r="K369" i="5"/>
  <c r="D369" i="5"/>
  <c r="B369" i="5"/>
  <c r="G369" i="5"/>
  <c r="H369" i="5"/>
  <c r="C369" i="5"/>
  <c r="J369" i="5"/>
  <c r="N387" i="7"/>
  <c r="N389" i="7"/>
  <c r="L388" i="7"/>
  <c r="L390" i="7"/>
  <c r="I38" i="7"/>
  <c r="N267" i="4"/>
  <c r="N269" i="4" s="1"/>
  <c r="G39" i="7"/>
  <c r="N262" i="4"/>
  <c r="I39" i="7"/>
  <c r="I43" i="7"/>
  <c r="I46" i="7" s="1"/>
  <c r="L389" i="7"/>
  <c r="L387" i="7"/>
  <c r="L391" i="7"/>
  <c r="L261" i="4"/>
  <c r="L265" i="4"/>
  <c r="N263" i="4"/>
  <c r="G38" i="7"/>
  <c r="G37" i="7"/>
  <c r="L262" i="4"/>
  <c r="N261" i="4"/>
  <c r="L264" i="4"/>
  <c r="I37" i="7"/>
  <c r="G40" i="7"/>
  <c r="N393" i="7"/>
  <c r="L394" i="7" s="1"/>
  <c r="G394" i="7"/>
  <c r="G398" i="7"/>
  <c r="D37" i="8"/>
  <c r="B38" i="8"/>
  <c r="B41" i="8"/>
  <c r="B37" i="8"/>
  <c r="D39" i="8"/>
  <c r="B39" i="8"/>
  <c r="B40" i="8"/>
  <c r="D43" i="8"/>
  <c r="D38" i="8"/>
  <c r="I256" i="7"/>
  <c r="G255" i="7"/>
  <c r="G256" i="7"/>
  <c r="I394" i="7"/>
  <c r="G396" i="7"/>
  <c r="I400" i="7"/>
  <c r="G405" i="7" s="1"/>
  <c r="G397" i="7"/>
  <c r="I395" i="7"/>
  <c r="I396" i="7"/>
  <c r="I254" i="7"/>
  <c r="G254" i="7"/>
  <c r="I255" i="7"/>
  <c r="I260" i="7"/>
  <c r="G265" i="7" s="1"/>
  <c r="G257" i="7"/>
  <c r="G41" i="4"/>
  <c r="G39" i="4"/>
  <c r="G40" i="4"/>
  <c r="I38" i="4"/>
  <c r="G38" i="4"/>
  <c r="I37" i="4"/>
  <c r="I43" i="4"/>
  <c r="I39" i="4"/>
  <c r="G37" i="4"/>
  <c r="D261" i="4"/>
  <c r="B264" i="4"/>
  <c r="B265" i="4"/>
  <c r="B261" i="4"/>
  <c r="B263" i="4"/>
  <c r="B262" i="4"/>
  <c r="D262" i="4"/>
  <c r="D263" i="4"/>
  <c r="D267" i="4"/>
  <c r="L258" i="8"/>
  <c r="N254" i="8"/>
  <c r="L255" i="8"/>
  <c r="L257" i="8"/>
  <c r="L254" i="8"/>
  <c r="N260" i="8"/>
  <c r="N256" i="8"/>
  <c r="N255" i="8"/>
  <c r="L256" i="8"/>
  <c r="B40" i="7"/>
  <c r="B39" i="7"/>
  <c r="D43" i="7"/>
  <c r="B41" i="7"/>
  <c r="D38" i="7"/>
  <c r="B38" i="7"/>
  <c r="D37" i="7"/>
  <c r="B37" i="7"/>
  <c r="D39" i="7"/>
  <c r="B402" i="7"/>
  <c r="B403" i="7"/>
  <c r="D401" i="7"/>
  <c r="B404" i="7"/>
  <c r="D403" i="7"/>
  <c r="D402" i="7"/>
  <c r="B405" i="7"/>
  <c r="B401" i="7"/>
  <c r="D407" i="7"/>
  <c r="B535" i="7"/>
  <c r="D534" i="7"/>
  <c r="D536" i="7"/>
  <c r="B538" i="7"/>
  <c r="D540" i="7"/>
  <c r="B534" i="7"/>
  <c r="B537" i="7"/>
  <c r="B536" i="7"/>
  <c r="D535" i="7"/>
  <c r="D38" i="4"/>
  <c r="B39" i="4"/>
  <c r="B38" i="4"/>
  <c r="D37" i="4"/>
  <c r="D43" i="4"/>
  <c r="B40" i="4"/>
  <c r="B41" i="4"/>
  <c r="B37" i="4"/>
  <c r="D39" i="4"/>
  <c r="D260" i="7"/>
  <c r="B256" i="7"/>
  <c r="B254" i="7"/>
  <c r="B255" i="7"/>
  <c r="D254" i="7"/>
  <c r="B257" i="7"/>
  <c r="B258" i="7"/>
  <c r="D256" i="7"/>
  <c r="D255" i="7"/>
  <c r="N393" i="8"/>
  <c r="L388" i="8"/>
  <c r="L389" i="8"/>
  <c r="N388" i="8"/>
  <c r="N387" i="8"/>
  <c r="L391" i="8"/>
  <c r="N389" i="8"/>
  <c r="L387" i="8"/>
  <c r="L390" i="8"/>
  <c r="N39" i="8"/>
  <c r="N37" i="8"/>
  <c r="N43" i="8"/>
  <c r="N38" i="8"/>
  <c r="L37" i="8"/>
  <c r="L40" i="8"/>
  <c r="L39" i="8"/>
  <c r="L41" i="8"/>
  <c r="L38" i="8"/>
  <c r="D407" i="8"/>
  <c r="B403" i="8"/>
  <c r="B401" i="8"/>
  <c r="B405" i="8"/>
  <c r="B404" i="8"/>
  <c r="D401" i="8"/>
  <c r="D403" i="8"/>
  <c r="D402" i="8"/>
  <c r="B402" i="8"/>
  <c r="G397" i="8"/>
  <c r="I396" i="8"/>
  <c r="I394" i="8"/>
  <c r="I395" i="8"/>
  <c r="G394" i="8"/>
  <c r="G395" i="8"/>
  <c r="G396" i="8"/>
  <c r="G398" i="8"/>
  <c r="I400" i="8"/>
  <c r="D255" i="8"/>
  <c r="D260" i="8"/>
  <c r="B257" i="8"/>
  <c r="D256" i="8"/>
  <c r="B256" i="8"/>
  <c r="B258" i="8"/>
  <c r="B255" i="8"/>
  <c r="B254" i="8"/>
  <c r="D254" i="8"/>
  <c r="I267" i="4"/>
  <c r="I262" i="4"/>
  <c r="G265" i="4"/>
  <c r="I263" i="4"/>
  <c r="G262" i="4"/>
  <c r="G261" i="4"/>
  <c r="I261" i="4"/>
  <c r="G263" i="4"/>
  <c r="G264" i="4"/>
  <c r="I533" i="7"/>
  <c r="I528" i="7"/>
  <c r="G530" i="7"/>
  <c r="G529" i="7"/>
  <c r="G528" i="7"/>
  <c r="I527" i="7"/>
  <c r="G527" i="7"/>
  <c r="I529" i="7"/>
  <c r="G531" i="7"/>
  <c r="L257" i="7"/>
  <c r="L256" i="7"/>
  <c r="L254" i="7"/>
  <c r="N256" i="7"/>
  <c r="N255" i="7"/>
  <c r="L255" i="7"/>
  <c r="L258" i="7"/>
  <c r="N260" i="7"/>
  <c r="N254" i="7"/>
  <c r="I43" i="8"/>
  <c r="I38" i="8"/>
  <c r="G40" i="8"/>
  <c r="G39" i="8"/>
  <c r="G38" i="8"/>
  <c r="I37" i="8"/>
  <c r="G37" i="8"/>
  <c r="G41" i="8"/>
  <c r="I39" i="8"/>
  <c r="G257" i="8"/>
  <c r="I256" i="8"/>
  <c r="I254" i="8"/>
  <c r="G255" i="8"/>
  <c r="G254" i="8"/>
  <c r="G256" i="8"/>
  <c r="I255" i="8"/>
  <c r="I260" i="8"/>
  <c r="G258" i="8"/>
  <c r="L523" i="7"/>
  <c r="L522" i="7"/>
  <c r="L520" i="7"/>
  <c r="L524" i="7"/>
  <c r="N522" i="7"/>
  <c r="L521" i="7"/>
  <c r="N526" i="7"/>
  <c r="N521" i="7"/>
  <c r="N520" i="7"/>
  <c r="N43" i="7"/>
  <c r="L38" i="7"/>
  <c r="L39" i="7"/>
  <c r="N38" i="7"/>
  <c r="N37" i="7"/>
  <c r="L37" i="7"/>
  <c r="L40" i="7"/>
  <c r="N39" i="7"/>
  <c r="L41" i="7"/>
  <c r="L396" i="7" l="1"/>
  <c r="A371" i="5"/>
  <c r="K371" i="5" s="1"/>
  <c r="G370" i="5"/>
  <c r="D370" i="5"/>
  <c r="H370" i="5"/>
  <c r="E370" i="5"/>
  <c r="F370" i="5"/>
  <c r="C370" i="5"/>
  <c r="J370" i="5"/>
  <c r="I370" i="5"/>
  <c r="K370" i="5"/>
  <c r="L48" i="4"/>
  <c r="L47" i="4"/>
  <c r="N45" i="4"/>
  <c r="L397" i="7"/>
  <c r="L45" i="4"/>
  <c r="L46" i="4"/>
  <c r="N50" i="4"/>
  <c r="N52" i="4" s="1"/>
  <c r="L44" i="4"/>
  <c r="N44" i="4"/>
  <c r="I267" i="7"/>
  <c r="G270" i="7" s="1"/>
  <c r="L395" i="7"/>
  <c r="N400" i="7"/>
  <c r="N401" i="7" s="1"/>
  <c r="N274" i="4"/>
  <c r="N276" i="4" s="1"/>
  <c r="L398" i="7"/>
  <c r="N396" i="7"/>
  <c r="N395" i="7"/>
  <c r="N394" i="7"/>
  <c r="N268" i="4"/>
  <c r="L271" i="4"/>
  <c r="N270" i="4"/>
  <c r="L269" i="4"/>
  <c r="L268" i="4"/>
  <c r="L270" i="4"/>
  <c r="L272" i="4"/>
  <c r="I50" i="7"/>
  <c r="G52" i="7" s="1"/>
  <c r="G45" i="7"/>
  <c r="I44" i="7"/>
  <c r="G402" i="7"/>
  <c r="G48" i="7"/>
  <c r="G46" i="7"/>
  <c r="G44" i="7"/>
  <c r="G47" i="7"/>
  <c r="I45" i="7"/>
  <c r="D50" i="8"/>
  <c r="D45" i="8"/>
  <c r="B47" i="8"/>
  <c r="B46" i="8"/>
  <c r="D44" i="8"/>
  <c r="D46" i="8"/>
  <c r="B44" i="8"/>
  <c r="B45" i="8"/>
  <c r="B48" i="8"/>
  <c r="I402" i="7"/>
  <c r="G404" i="7"/>
  <c r="I407" i="7"/>
  <c r="G412" i="7" s="1"/>
  <c r="I403" i="7"/>
  <c r="I401" i="7"/>
  <c r="G403" i="7"/>
  <c r="G263" i="7"/>
  <c r="G401" i="7"/>
  <c r="I263" i="7"/>
  <c r="I261" i="7"/>
  <c r="I262" i="7"/>
  <c r="G262" i="7"/>
  <c r="G264" i="7"/>
  <c r="G261" i="7"/>
  <c r="B544" i="7"/>
  <c r="B542" i="7"/>
  <c r="D542" i="7"/>
  <c r="B543" i="7"/>
  <c r="D541" i="7"/>
  <c r="D543" i="7"/>
  <c r="B541" i="7"/>
  <c r="D547" i="7"/>
  <c r="B545" i="7"/>
  <c r="D45" i="7"/>
  <c r="B45" i="7"/>
  <c r="D50" i="7"/>
  <c r="D46" i="7"/>
  <c r="D44" i="7"/>
  <c r="B44" i="7"/>
  <c r="B47" i="7"/>
  <c r="B48" i="7"/>
  <c r="B46" i="7"/>
  <c r="B272" i="4"/>
  <c r="D268" i="4"/>
  <c r="D269" i="4"/>
  <c r="B268" i="4"/>
  <c r="D270" i="4"/>
  <c r="B269" i="4"/>
  <c r="B270" i="4"/>
  <c r="B271" i="4"/>
  <c r="D274" i="4"/>
  <c r="G45" i="4"/>
  <c r="G47" i="4"/>
  <c r="G46" i="4"/>
  <c r="I50" i="4"/>
  <c r="I45" i="4"/>
  <c r="G48" i="4"/>
  <c r="I46" i="4"/>
  <c r="I44" i="4"/>
  <c r="G44" i="4"/>
  <c r="B412" i="7"/>
  <c r="D410" i="7"/>
  <c r="B408" i="7"/>
  <c r="D409" i="7"/>
  <c r="B409" i="7"/>
  <c r="D414" i="7"/>
  <c r="B411" i="7"/>
  <c r="D408" i="7"/>
  <c r="B410" i="7"/>
  <c r="L261" i="8"/>
  <c r="L262" i="8"/>
  <c r="L265" i="8"/>
  <c r="N267" i="8"/>
  <c r="L263" i="8"/>
  <c r="N261" i="8"/>
  <c r="L264" i="8"/>
  <c r="N263" i="8"/>
  <c r="N262" i="8"/>
  <c r="N263" i="7"/>
  <c r="N261" i="7"/>
  <c r="L263" i="7"/>
  <c r="N262" i="7"/>
  <c r="N267" i="7"/>
  <c r="L261" i="7"/>
  <c r="L265" i="7"/>
  <c r="L264" i="7"/>
  <c r="L262" i="7"/>
  <c r="B412" i="8"/>
  <c r="D410" i="8"/>
  <c r="D408" i="8"/>
  <c r="B410" i="8"/>
  <c r="B409" i="8"/>
  <c r="B411" i="8"/>
  <c r="B408" i="8"/>
  <c r="D414" i="8"/>
  <c r="D409" i="8"/>
  <c r="D50" i="4"/>
  <c r="B46" i="4"/>
  <c r="B44" i="4"/>
  <c r="B45" i="4"/>
  <c r="D44" i="4"/>
  <c r="B47" i="4"/>
  <c r="D46" i="4"/>
  <c r="B48" i="4"/>
  <c r="D45" i="4"/>
  <c r="L48" i="7"/>
  <c r="N45" i="7"/>
  <c r="N50" i="7"/>
  <c r="L46" i="7"/>
  <c r="L45" i="7"/>
  <c r="N44" i="7"/>
  <c r="L47" i="7"/>
  <c r="N46" i="7"/>
  <c r="L44" i="7"/>
  <c r="G272" i="4"/>
  <c r="G270" i="4"/>
  <c r="G268" i="4"/>
  <c r="I269" i="4"/>
  <c r="I268" i="4"/>
  <c r="I274" i="4"/>
  <c r="G271" i="4"/>
  <c r="I270" i="4"/>
  <c r="G269" i="4"/>
  <c r="D267" i="8"/>
  <c r="B263" i="8"/>
  <c r="B261" i="8"/>
  <c r="B264" i="8"/>
  <c r="D263" i="8"/>
  <c r="D262" i="8"/>
  <c r="B265" i="8"/>
  <c r="B262" i="8"/>
  <c r="D261" i="8"/>
  <c r="G402" i="8"/>
  <c r="I403" i="8"/>
  <c r="I407" i="8"/>
  <c r="I401" i="8"/>
  <c r="G404" i="8"/>
  <c r="I402" i="8"/>
  <c r="G405" i="8"/>
  <c r="G401" i="8"/>
  <c r="G403" i="8"/>
  <c r="B265" i="7"/>
  <c r="D263" i="7"/>
  <c r="D261" i="7"/>
  <c r="B262" i="7"/>
  <c r="B261" i="7"/>
  <c r="B263" i="7"/>
  <c r="D267" i="7"/>
  <c r="D262" i="7"/>
  <c r="B264" i="7"/>
  <c r="N529" i="7"/>
  <c r="N527" i="7"/>
  <c r="L531" i="7"/>
  <c r="L529" i="7"/>
  <c r="L528" i="7"/>
  <c r="N533" i="7"/>
  <c r="N528" i="7"/>
  <c r="L527" i="7"/>
  <c r="L530" i="7"/>
  <c r="N50" i="8"/>
  <c r="L45" i="8"/>
  <c r="L47" i="8"/>
  <c r="N44" i="8"/>
  <c r="N46" i="8"/>
  <c r="L44" i="8"/>
  <c r="L48" i="8"/>
  <c r="L46" i="8"/>
  <c r="N45" i="8"/>
  <c r="G262" i="8"/>
  <c r="G261" i="8"/>
  <c r="G263" i="8"/>
  <c r="G265" i="8"/>
  <c r="I263" i="8"/>
  <c r="I262" i="8"/>
  <c r="I261" i="8"/>
  <c r="G264" i="8"/>
  <c r="I267" i="8"/>
  <c r="G48" i="8"/>
  <c r="G46" i="8"/>
  <c r="G44" i="8"/>
  <c r="G47" i="8"/>
  <c r="G45" i="8"/>
  <c r="I44" i="8"/>
  <c r="I46" i="8"/>
  <c r="I45" i="8"/>
  <c r="I50" i="8"/>
  <c r="G538" i="7"/>
  <c r="G536" i="7"/>
  <c r="G534" i="7"/>
  <c r="G537" i="7"/>
  <c r="G535" i="7"/>
  <c r="I534" i="7"/>
  <c r="I540" i="7"/>
  <c r="I536" i="7"/>
  <c r="I535" i="7"/>
  <c r="L398" i="8"/>
  <c r="N395" i="8"/>
  <c r="N400" i="8"/>
  <c r="L396" i="8"/>
  <c r="L395" i="8"/>
  <c r="N394" i="8"/>
  <c r="N396" i="8"/>
  <c r="L397" i="8"/>
  <c r="L394" i="8"/>
  <c r="N53" i="4" l="1"/>
  <c r="N51" i="4"/>
  <c r="B371" i="5"/>
  <c r="E371" i="5"/>
  <c r="G371" i="5"/>
  <c r="H371" i="5"/>
  <c r="I371" i="5"/>
  <c r="F371" i="5"/>
  <c r="A372" i="5"/>
  <c r="D372" i="5" s="1"/>
  <c r="C371" i="5"/>
  <c r="D371" i="5"/>
  <c r="J371" i="5"/>
  <c r="L55" i="4"/>
  <c r="L51" i="4"/>
  <c r="N57" i="4"/>
  <c r="N59" i="4" s="1"/>
  <c r="L54" i="4"/>
  <c r="L53" i="4"/>
  <c r="L52" i="4"/>
  <c r="I274" i="7"/>
  <c r="I275" i="7" s="1"/>
  <c r="I269" i="7"/>
  <c r="G268" i="7"/>
  <c r="I270" i="7"/>
  <c r="G269" i="7"/>
  <c r="I268" i="7"/>
  <c r="G272" i="7"/>
  <c r="G271" i="7"/>
  <c r="I408" i="7"/>
  <c r="L403" i="7"/>
  <c r="N407" i="7"/>
  <c r="L409" i="7" s="1"/>
  <c r="L402" i="7"/>
  <c r="N402" i="7"/>
  <c r="L401" i="7"/>
  <c r="L404" i="7"/>
  <c r="N403" i="7"/>
  <c r="G54" i="7"/>
  <c r="L405" i="7"/>
  <c r="N281" i="4"/>
  <c r="N288" i="4" s="1"/>
  <c r="L275" i="4"/>
  <c r="N277" i="4"/>
  <c r="L276" i="4"/>
  <c r="L279" i="4"/>
  <c r="L278" i="4"/>
  <c r="L277" i="4"/>
  <c r="N275" i="4"/>
  <c r="G411" i="7"/>
  <c r="G51" i="7"/>
  <c r="I53" i="7"/>
  <c r="G55" i="7"/>
  <c r="A373" i="5"/>
  <c r="G408" i="7"/>
  <c r="I57" i="7"/>
  <c r="I59" i="7" s="1"/>
  <c r="G53" i="7"/>
  <c r="I410" i="7"/>
  <c r="I52" i="7"/>
  <c r="I51" i="7"/>
  <c r="I409" i="7"/>
  <c r="G410" i="7"/>
  <c r="I414" i="7"/>
  <c r="G418" i="7" s="1"/>
  <c r="G409" i="7"/>
  <c r="D53" i="8"/>
  <c r="D51" i="8"/>
  <c r="D57" i="8"/>
  <c r="B52" i="8"/>
  <c r="D52" i="8"/>
  <c r="B55" i="8"/>
  <c r="B53" i="8"/>
  <c r="B54" i="8"/>
  <c r="B51" i="8"/>
  <c r="G54" i="4"/>
  <c r="G52" i="4"/>
  <c r="I52" i="4"/>
  <c r="I51" i="4"/>
  <c r="G55" i="4"/>
  <c r="G51" i="4"/>
  <c r="I57" i="4"/>
  <c r="G53" i="4"/>
  <c r="I53" i="4"/>
  <c r="B278" i="4"/>
  <c r="D281" i="4"/>
  <c r="D276" i="4"/>
  <c r="B277" i="4"/>
  <c r="B275" i="4"/>
  <c r="B276" i="4"/>
  <c r="B279" i="4"/>
  <c r="D277" i="4"/>
  <c r="D275" i="4"/>
  <c r="L270" i="8"/>
  <c r="N269" i="8"/>
  <c r="N268" i="8"/>
  <c r="L272" i="8"/>
  <c r="L271" i="8"/>
  <c r="L268" i="8"/>
  <c r="N270" i="8"/>
  <c r="L269" i="8"/>
  <c r="N274" i="8"/>
  <c r="D421" i="7"/>
  <c r="D415" i="7"/>
  <c r="B415" i="7"/>
  <c r="B416" i="7"/>
  <c r="B419" i="7"/>
  <c r="B417" i="7"/>
  <c r="D416" i="7"/>
  <c r="B418" i="7"/>
  <c r="D417" i="7"/>
  <c r="B53" i="7"/>
  <c r="D51" i="7"/>
  <c r="B55" i="7"/>
  <c r="D53" i="7"/>
  <c r="D57" i="7"/>
  <c r="D52" i="7"/>
  <c r="B52" i="7"/>
  <c r="B54" i="7"/>
  <c r="B51" i="7"/>
  <c r="B551" i="7"/>
  <c r="B549" i="7"/>
  <c r="B550" i="7"/>
  <c r="D549" i="7"/>
  <c r="D554" i="7"/>
  <c r="D548" i="7"/>
  <c r="B548" i="7"/>
  <c r="B552" i="7"/>
  <c r="D550" i="7"/>
  <c r="B55" i="4"/>
  <c r="D53" i="4"/>
  <c r="D51" i="4"/>
  <c r="B52" i="4"/>
  <c r="B51" i="4"/>
  <c r="B53" i="4"/>
  <c r="D52" i="4"/>
  <c r="D57" i="4"/>
  <c r="B54" i="4"/>
  <c r="G544" i="7"/>
  <c r="I543" i="7"/>
  <c r="I541" i="7"/>
  <c r="G542" i="7"/>
  <c r="G541" i="7"/>
  <c r="G543" i="7"/>
  <c r="G545" i="7"/>
  <c r="I547" i="7"/>
  <c r="I542" i="7"/>
  <c r="I274" i="8"/>
  <c r="I269" i="8"/>
  <c r="G268" i="8"/>
  <c r="G272" i="8"/>
  <c r="I270" i="8"/>
  <c r="G269" i="8"/>
  <c r="I268" i="8"/>
  <c r="G271" i="8"/>
  <c r="G270" i="8"/>
  <c r="N540" i="7"/>
  <c r="L535" i="7"/>
  <c r="N536" i="7"/>
  <c r="N535" i="7"/>
  <c r="L534" i="7"/>
  <c r="L537" i="7"/>
  <c r="N534" i="7"/>
  <c r="L536" i="7"/>
  <c r="L538" i="7"/>
  <c r="L404" i="8"/>
  <c r="L403" i="8"/>
  <c r="L401" i="8"/>
  <c r="N407" i="8"/>
  <c r="L402" i="8"/>
  <c r="N401" i="8"/>
  <c r="N402" i="8"/>
  <c r="L405" i="8"/>
  <c r="N403" i="8"/>
  <c r="I414" i="8"/>
  <c r="I409" i="8"/>
  <c r="I410" i="8"/>
  <c r="G411" i="8"/>
  <c r="G412" i="8"/>
  <c r="G408" i="8"/>
  <c r="G410" i="8"/>
  <c r="I408" i="8"/>
  <c r="G409" i="8"/>
  <c r="B272" i="8"/>
  <c r="D270" i="8"/>
  <c r="D268" i="8"/>
  <c r="B271" i="8"/>
  <c r="B270" i="8"/>
  <c r="D269" i="8"/>
  <c r="B268" i="8"/>
  <c r="D274" i="8"/>
  <c r="B269" i="8"/>
  <c r="G278" i="4"/>
  <c r="I277" i="4"/>
  <c r="I275" i="4"/>
  <c r="I281" i="4"/>
  <c r="I276" i="4"/>
  <c r="G275" i="4"/>
  <c r="G277" i="4"/>
  <c r="G279" i="4"/>
  <c r="G276" i="4"/>
  <c r="B271" i="7"/>
  <c r="B269" i="7"/>
  <c r="B272" i="7"/>
  <c r="B268" i="7"/>
  <c r="D270" i="7"/>
  <c r="D269" i="7"/>
  <c r="D274" i="7"/>
  <c r="B270" i="7"/>
  <c r="D268" i="7"/>
  <c r="B418" i="8"/>
  <c r="B416" i="8"/>
  <c r="B419" i="8"/>
  <c r="D417" i="8"/>
  <c r="D416" i="8"/>
  <c r="B415" i="8"/>
  <c r="B417" i="8"/>
  <c r="D421" i="8"/>
  <c r="D415" i="8"/>
  <c r="N274" i="7"/>
  <c r="L269" i="7"/>
  <c r="L270" i="7"/>
  <c r="N269" i="7"/>
  <c r="N268" i="7"/>
  <c r="L271" i="7"/>
  <c r="L268" i="7"/>
  <c r="L272" i="7"/>
  <c r="N270" i="7"/>
  <c r="G54" i="8"/>
  <c r="I53" i="8"/>
  <c r="I51" i="8"/>
  <c r="G52" i="8"/>
  <c r="G51" i="8"/>
  <c r="G53" i="8"/>
  <c r="G55" i="8"/>
  <c r="I52" i="8"/>
  <c r="I57" i="8"/>
  <c r="L55" i="8"/>
  <c r="N52" i="8"/>
  <c r="L53" i="8"/>
  <c r="L54" i="8"/>
  <c r="N51" i="8"/>
  <c r="L52" i="8"/>
  <c r="N57" i="8"/>
  <c r="N53" i="8"/>
  <c r="L51" i="8"/>
  <c r="L54" i="7"/>
  <c r="L53" i="7"/>
  <c r="L51" i="7"/>
  <c r="N57" i="7"/>
  <c r="L52" i="7"/>
  <c r="N51" i="7"/>
  <c r="L55" i="7"/>
  <c r="N52" i="7"/>
  <c r="N53" i="7"/>
  <c r="L285" i="4" l="1"/>
  <c r="N64" i="4"/>
  <c r="N71" i="4" s="1"/>
  <c r="B372" i="5"/>
  <c r="J372" i="5"/>
  <c r="G372" i="5"/>
  <c r="F372" i="5"/>
  <c r="K372" i="5"/>
  <c r="I372" i="5"/>
  <c r="H372" i="5"/>
  <c r="C372" i="5"/>
  <c r="E372" i="5"/>
  <c r="G279" i="7"/>
  <c r="I276" i="7"/>
  <c r="N58" i="4"/>
  <c r="N60" i="4"/>
  <c r="G275" i="7"/>
  <c r="G277" i="7"/>
  <c r="G278" i="7"/>
  <c r="G276" i="7"/>
  <c r="I277" i="7"/>
  <c r="L62" i="4"/>
  <c r="L60" i="4"/>
  <c r="L61" i="4"/>
  <c r="L59" i="4"/>
  <c r="I281" i="7"/>
  <c r="G282" i="7" s="1"/>
  <c r="L58" i="4"/>
  <c r="L408" i="7"/>
  <c r="N410" i="7"/>
  <c r="N409" i="7"/>
  <c r="L410" i="7"/>
  <c r="L411" i="7"/>
  <c r="N408" i="7"/>
  <c r="N414" i="7"/>
  <c r="N416" i="7" s="1"/>
  <c r="L412" i="7"/>
  <c r="L283" i="4"/>
  <c r="L286" i="4"/>
  <c r="N282" i="4"/>
  <c r="L284" i="4"/>
  <c r="N283" i="4"/>
  <c r="L282" i="4"/>
  <c r="N284" i="4"/>
  <c r="I373" i="5"/>
  <c r="E373" i="5"/>
  <c r="K373" i="5"/>
  <c r="C373" i="5"/>
  <c r="A374" i="5"/>
  <c r="D373" i="5"/>
  <c r="J373" i="5"/>
  <c r="F373" i="5"/>
  <c r="B373" i="5"/>
  <c r="G373" i="5"/>
  <c r="H373" i="5"/>
  <c r="G419" i="7"/>
  <c r="G62" i="7"/>
  <c r="I58" i="7"/>
  <c r="I60" i="7"/>
  <c r="G59" i="7"/>
  <c r="I416" i="7"/>
  <c r="I415" i="7"/>
  <c r="G61" i="7"/>
  <c r="G58" i="7"/>
  <c r="I64" i="7"/>
  <c r="G67" i="7" s="1"/>
  <c r="G417" i="7"/>
  <c r="G60" i="7"/>
  <c r="I421" i="7"/>
  <c r="I428" i="7" s="1"/>
  <c r="I417" i="7"/>
  <c r="G416" i="7"/>
  <c r="G415" i="7"/>
  <c r="B61" i="8"/>
  <c r="B62" i="8"/>
  <c r="B60" i="8"/>
  <c r="D59" i="8"/>
  <c r="D64" i="8"/>
  <c r="D60" i="8"/>
  <c r="B59" i="8"/>
  <c r="B58" i="8"/>
  <c r="D58" i="8"/>
  <c r="D58" i="7"/>
  <c r="B61" i="7"/>
  <c r="D60" i="7"/>
  <c r="B60" i="7"/>
  <c r="B62" i="7"/>
  <c r="B59" i="7"/>
  <c r="B58" i="7"/>
  <c r="D64" i="7"/>
  <c r="D59" i="7"/>
  <c r="B559" i="7"/>
  <c r="B557" i="7"/>
  <c r="B556" i="7"/>
  <c r="D555" i="7"/>
  <c r="D561" i="7"/>
  <c r="B558" i="7"/>
  <c r="B555" i="7"/>
  <c r="D557" i="7"/>
  <c r="D556" i="7"/>
  <c r="L279" i="8"/>
  <c r="L275" i="8"/>
  <c r="N281" i="8"/>
  <c r="L277" i="8"/>
  <c r="N275" i="8"/>
  <c r="N277" i="8"/>
  <c r="L278" i="8"/>
  <c r="L276" i="8"/>
  <c r="N276" i="8"/>
  <c r="B286" i="4"/>
  <c r="D282" i="4"/>
  <c r="B282" i="4"/>
  <c r="D283" i="4"/>
  <c r="B284" i="4"/>
  <c r="B283" i="4"/>
  <c r="D288" i="4"/>
  <c r="D284" i="4"/>
  <c r="B285" i="4"/>
  <c r="G60" i="4"/>
  <c r="I64" i="4"/>
  <c r="I60" i="4"/>
  <c r="I58" i="4"/>
  <c r="G62" i="4"/>
  <c r="G59" i="4"/>
  <c r="I59" i="4"/>
  <c r="G58" i="4"/>
  <c r="G61" i="4"/>
  <c r="B426" i="7"/>
  <c r="D423" i="7"/>
  <c r="B422" i="7"/>
  <c r="B423" i="7"/>
  <c r="B424" i="7"/>
  <c r="D424" i="7"/>
  <c r="D428" i="7"/>
  <c r="B425" i="7"/>
  <c r="D422" i="7"/>
  <c r="L545" i="7"/>
  <c r="N542" i="7"/>
  <c r="N547" i="7"/>
  <c r="L544" i="7"/>
  <c r="N541" i="7"/>
  <c r="N543" i="7"/>
  <c r="L541" i="7"/>
  <c r="L543" i="7"/>
  <c r="L542" i="7"/>
  <c r="N291" i="4"/>
  <c r="N289" i="4"/>
  <c r="N295" i="4"/>
  <c r="L292" i="4"/>
  <c r="L290" i="4"/>
  <c r="L289" i="4"/>
  <c r="L293" i="4"/>
  <c r="L291" i="4"/>
  <c r="N290" i="4"/>
  <c r="N60" i="7"/>
  <c r="N58" i="7"/>
  <c r="N64" i="7"/>
  <c r="L61" i="7"/>
  <c r="L59" i="7"/>
  <c r="L58" i="7"/>
  <c r="L62" i="7"/>
  <c r="L60" i="7"/>
  <c r="N59" i="7"/>
  <c r="L279" i="7"/>
  <c r="N276" i="7"/>
  <c r="N281" i="7"/>
  <c r="L277" i="7"/>
  <c r="L276" i="7"/>
  <c r="N275" i="7"/>
  <c r="N277" i="7"/>
  <c r="L275" i="7"/>
  <c r="L278" i="7"/>
  <c r="G279" i="8"/>
  <c r="G277" i="8"/>
  <c r="G275" i="8"/>
  <c r="I276" i="8"/>
  <c r="I275" i="8"/>
  <c r="I281" i="8"/>
  <c r="G278" i="8"/>
  <c r="G276" i="8"/>
  <c r="I277" i="8"/>
  <c r="G59" i="8"/>
  <c r="G58" i="8"/>
  <c r="G62" i="8"/>
  <c r="I60" i="8"/>
  <c r="I59" i="8"/>
  <c r="I64" i="8"/>
  <c r="I58" i="8"/>
  <c r="G61" i="8"/>
  <c r="G60" i="8"/>
  <c r="D276" i="7"/>
  <c r="B279" i="7"/>
  <c r="B275" i="7"/>
  <c r="D275" i="7"/>
  <c r="B276" i="7"/>
  <c r="D281" i="7"/>
  <c r="D277" i="7"/>
  <c r="B277" i="7"/>
  <c r="B278" i="7"/>
  <c r="B278" i="8"/>
  <c r="B276" i="8"/>
  <c r="B277" i="8"/>
  <c r="D276" i="8"/>
  <c r="D275" i="8"/>
  <c r="D281" i="8"/>
  <c r="B279" i="8"/>
  <c r="D277" i="8"/>
  <c r="B275" i="8"/>
  <c r="L61" i="8"/>
  <c r="L60" i="8"/>
  <c r="L58" i="8"/>
  <c r="L62" i="8"/>
  <c r="N60" i="8"/>
  <c r="L59" i="8"/>
  <c r="N64" i="8"/>
  <c r="N59" i="8"/>
  <c r="N58" i="8"/>
  <c r="G283" i="4"/>
  <c r="I284" i="4"/>
  <c r="G285" i="4"/>
  <c r="G286" i="4"/>
  <c r="G284" i="4"/>
  <c r="I288" i="4"/>
  <c r="I282" i="4"/>
  <c r="G282" i="4"/>
  <c r="I283" i="4"/>
  <c r="N410" i="8"/>
  <c r="N408" i="8"/>
  <c r="N414" i="8"/>
  <c r="L411" i="8"/>
  <c r="L409" i="8"/>
  <c r="L408" i="8"/>
  <c r="N409" i="8"/>
  <c r="L412" i="8"/>
  <c r="L410" i="8"/>
  <c r="B61" i="4"/>
  <c r="B59" i="4"/>
  <c r="B62" i="4"/>
  <c r="B58" i="4"/>
  <c r="D60" i="4"/>
  <c r="D59" i="4"/>
  <c r="D58" i="4"/>
  <c r="B60" i="4"/>
  <c r="D64" i="4"/>
  <c r="D423" i="8"/>
  <c r="D422" i="8"/>
  <c r="D428" i="8"/>
  <c r="D424" i="8"/>
  <c r="B423" i="8"/>
  <c r="B426" i="8"/>
  <c r="B425" i="8"/>
  <c r="B424" i="8"/>
  <c r="B422" i="8"/>
  <c r="G419" i="8"/>
  <c r="G417" i="8"/>
  <c r="G415" i="8"/>
  <c r="I421" i="8"/>
  <c r="I417" i="8"/>
  <c r="I416" i="8"/>
  <c r="I415" i="8"/>
  <c r="G416" i="8"/>
  <c r="G418" i="8"/>
  <c r="G549" i="7"/>
  <c r="G548" i="7"/>
  <c r="G550" i="7"/>
  <c r="G552" i="7"/>
  <c r="I550" i="7"/>
  <c r="I549" i="7"/>
  <c r="G551" i="7"/>
  <c r="I548" i="7"/>
  <c r="I554" i="7"/>
  <c r="L67" i="4" l="1"/>
  <c r="L68" i="4"/>
  <c r="N65" i="4"/>
  <c r="N66" i="4"/>
  <c r="L65" i="4"/>
  <c r="L66" i="4"/>
  <c r="L69" i="4"/>
  <c r="N67" i="4"/>
  <c r="I284" i="7"/>
  <c r="G283" i="7"/>
  <c r="I282" i="7"/>
  <c r="I288" i="7"/>
  <c r="I290" i="7" s="1"/>
  <c r="G284" i="7"/>
  <c r="G285" i="7"/>
  <c r="I283" i="7"/>
  <c r="G286" i="7"/>
  <c r="N421" i="7"/>
  <c r="N428" i="7" s="1"/>
  <c r="N417" i="7"/>
  <c r="L418" i="7"/>
  <c r="L416" i="7"/>
  <c r="L419" i="7"/>
  <c r="L415" i="7"/>
  <c r="L417" i="7"/>
  <c r="N415" i="7"/>
  <c r="J374" i="5"/>
  <c r="F374" i="5"/>
  <c r="B374" i="5"/>
  <c r="A375" i="5"/>
  <c r="D374" i="5"/>
  <c r="I374" i="5"/>
  <c r="K374" i="5"/>
  <c r="G374" i="5"/>
  <c r="C374" i="5"/>
  <c r="H374" i="5"/>
  <c r="E374" i="5"/>
  <c r="G424" i="7"/>
  <c r="G423" i="7"/>
  <c r="I65" i="7"/>
  <c r="I422" i="7"/>
  <c r="G425" i="7"/>
  <c r="I423" i="7"/>
  <c r="G65" i="7"/>
  <c r="G426" i="7"/>
  <c r="I424" i="7"/>
  <c r="G422" i="7"/>
  <c r="G68" i="7"/>
  <c r="I67" i="7"/>
  <c r="G69" i="7"/>
  <c r="G66" i="7"/>
  <c r="I71" i="7"/>
  <c r="I78" i="7" s="1"/>
  <c r="I66" i="7"/>
  <c r="B69" i="8"/>
  <c r="B67" i="8"/>
  <c r="B66" i="8"/>
  <c r="D65" i="8"/>
  <c r="D71" i="8"/>
  <c r="D67" i="8"/>
  <c r="D66" i="8"/>
  <c r="B68" i="8"/>
  <c r="B65" i="8"/>
  <c r="G68" i="4"/>
  <c r="G67" i="4"/>
  <c r="I71" i="4"/>
  <c r="G69" i="4"/>
  <c r="G65" i="4"/>
  <c r="I65" i="4"/>
  <c r="I66" i="4"/>
  <c r="I67" i="4"/>
  <c r="G66" i="4"/>
  <c r="D290" i="4"/>
  <c r="B292" i="4"/>
  <c r="D291" i="4"/>
  <c r="B291" i="4"/>
  <c r="B293" i="4"/>
  <c r="B289" i="4"/>
  <c r="D295" i="4"/>
  <c r="D289" i="4"/>
  <c r="B290" i="4"/>
  <c r="B563" i="7"/>
  <c r="B566" i="7"/>
  <c r="B565" i="7"/>
  <c r="D562" i="7"/>
  <c r="B562" i="7"/>
  <c r="B564" i="7"/>
  <c r="D564" i="7"/>
  <c r="D563" i="7"/>
  <c r="D568" i="7"/>
  <c r="L286" i="8"/>
  <c r="L282" i="8"/>
  <c r="L284" i="8"/>
  <c r="L283" i="8"/>
  <c r="N282" i="8"/>
  <c r="N283" i="8"/>
  <c r="N288" i="8"/>
  <c r="N284" i="8"/>
  <c r="L285" i="8"/>
  <c r="D431" i="7"/>
  <c r="D430" i="7"/>
  <c r="D429" i="7"/>
  <c r="B433" i="7"/>
  <c r="B430" i="7"/>
  <c r="D435" i="7"/>
  <c r="B431" i="7"/>
  <c r="B432" i="7"/>
  <c r="B429" i="7"/>
  <c r="B68" i="7"/>
  <c r="D67" i="7"/>
  <c r="B67" i="7"/>
  <c r="D71" i="7"/>
  <c r="D65" i="7"/>
  <c r="B66" i="7"/>
  <c r="B69" i="7"/>
  <c r="D66" i="7"/>
  <c r="B65" i="7"/>
  <c r="N421" i="8"/>
  <c r="L416" i="8"/>
  <c r="L418" i="8"/>
  <c r="L415" i="8"/>
  <c r="L419" i="8"/>
  <c r="L417" i="8"/>
  <c r="N415" i="8"/>
  <c r="N416" i="8"/>
  <c r="N417" i="8"/>
  <c r="N67" i="8"/>
  <c r="N65" i="8"/>
  <c r="L69" i="8"/>
  <c r="L67" i="8"/>
  <c r="L66" i="8"/>
  <c r="N71" i="8"/>
  <c r="N66" i="8"/>
  <c r="L65" i="8"/>
  <c r="L68" i="8"/>
  <c r="N71" i="7"/>
  <c r="L66" i="7"/>
  <c r="L68" i="7"/>
  <c r="L65" i="7"/>
  <c r="N67" i="7"/>
  <c r="N66" i="7"/>
  <c r="L67" i="7"/>
  <c r="L69" i="7"/>
  <c r="N65" i="7"/>
  <c r="L75" i="4"/>
  <c r="L74" i="4"/>
  <c r="L72" i="4"/>
  <c r="N78" i="4"/>
  <c r="L73" i="4"/>
  <c r="N72" i="4"/>
  <c r="L76" i="4"/>
  <c r="N74" i="4"/>
  <c r="N73" i="4"/>
  <c r="D435" i="8"/>
  <c r="B431" i="8"/>
  <c r="B429" i="8"/>
  <c r="B430" i="8"/>
  <c r="B432" i="8"/>
  <c r="D430" i="8"/>
  <c r="D431" i="8"/>
  <c r="B433" i="8"/>
  <c r="D429" i="8"/>
  <c r="I295" i="4"/>
  <c r="I290" i="4"/>
  <c r="I291" i="4"/>
  <c r="G293" i="4"/>
  <c r="G291" i="4"/>
  <c r="G290" i="4"/>
  <c r="G289" i="4"/>
  <c r="G292" i="4"/>
  <c r="I289" i="4"/>
  <c r="I435" i="7"/>
  <c r="I430" i="7"/>
  <c r="I431" i="7"/>
  <c r="G432" i="7"/>
  <c r="G433" i="7"/>
  <c r="G431" i="7"/>
  <c r="G430" i="7"/>
  <c r="I429" i="7"/>
  <c r="G429" i="7"/>
  <c r="D283" i="8"/>
  <c r="B284" i="8"/>
  <c r="B283" i="8"/>
  <c r="D282" i="8"/>
  <c r="B285" i="8"/>
  <c r="D284" i="8"/>
  <c r="B286" i="8"/>
  <c r="D288" i="8"/>
  <c r="B282" i="8"/>
  <c r="I71" i="8"/>
  <c r="I66" i="8"/>
  <c r="G65" i="8"/>
  <c r="I65" i="8"/>
  <c r="G68" i="8"/>
  <c r="G69" i="8"/>
  <c r="G66" i="8"/>
  <c r="G67" i="8"/>
  <c r="I67" i="8"/>
  <c r="L285" i="7"/>
  <c r="L284" i="7"/>
  <c r="L282" i="7"/>
  <c r="N288" i="7"/>
  <c r="L283" i="7"/>
  <c r="N282" i="7"/>
  <c r="L286" i="7"/>
  <c r="N284" i="7"/>
  <c r="N283" i="7"/>
  <c r="G425" i="8"/>
  <c r="I424" i="8"/>
  <c r="I422" i="8"/>
  <c r="I428" i="8"/>
  <c r="G424" i="8"/>
  <c r="I423" i="8"/>
  <c r="G426" i="8"/>
  <c r="G423" i="8"/>
  <c r="G422" i="8"/>
  <c r="G285" i="8"/>
  <c r="I284" i="8"/>
  <c r="I282" i="8"/>
  <c r="G286" i="8"/>
  <c r="I288" i="8"/>
  <c r="G283" i="8"/>
  <c r="I283" i="8"/>
  <c r="G284" i="8"/>
  <c r="G282" i="8"/>
  <c r="N302" i="4"/>
  <c r="L297" i="4"/>
  <c r="L299" i="4"/>
  <c r="L296" i="4"/>
  <c r="L300" i="4"/>
  <c r="L298" i="4"/>
  <c r="N298" i="4"/>
  <c r="N297" i="4"/>
  <c r="N296" i="4"/>
  <c r="D288" i="7"/>
  <c r="B284" i="7"/>
  <c r="B282" i="7"/>
  <c r="B286" i="7"/>
  <c r="B285" i="7"/>
  <c r="D283" i="7"/>
  <c r="B283" i="7"/>
  <c r="D282" i="7"/>
  <c r="D284" i="7"/>
  <c r="I561" i="7"/>
  <c r="I556" i="7"/>
  <c r="G555" i="7"/>
  <c r="I555" i="7"/>
  <c r="G559" i="7"/>
  <c r="G557" i="7"/>
  <c r="G556" i="7"/>
  <c r="G558" i="7"/>
  <c r="I557" i="7"/>
  <c r="D66" i="4"/>
  <c r="B69" i="4"/>
  <c r="B65" i="4"/>
  <c r="D65" i="4"/>
  <c r="D71" i="4"/>
  <c r="D67" i="4"/>
  <c r="B66" i="4"/>
  <c r="B67" i="4"/>
  <c r="B68" i="4"/>
  <c r="L551" i="7"/>
  <c r="L550" i="7"/>
  <c r="L548" i="7"/>
  <c r="L552" i="7"/>
  <c r="N548" i="7"/>
  <c r="N550" i="7"/>
  <c r="N549" i="7"/>
  <c r="N554" i="7"/>
  <c r="L549" i="7"/>
  <c r="L425" i="7" l="1"/>
  <c r="G291" i="7"/>
  <c r="I291" i="7"/>
  <c r="G293" i="7"/>
  <c r="I289" i="7"/>
  <c r="G289" i="7"/>
  <c r="G292" i="7"/>
  <c r="I295" i="7"/>
  <c r="G296" i="7" s="1"/>
  <c r="G290" i="7"/>
  <c r="L423" i="7"/>
  <c r="L426" i="7"/>
  <c r="G75" i="7"/>
  <c r="N422" i="7"/>
  <c r="L424" i="7"/>
  <c r="N423" i="7"/>
  <c r="L422" i="7"/>
  <c r="N424" i="7"/>
  <c r="K375" i="5"/>
  <c r="G375" i="5"/>
  <c r="C375" i="5"/>
  <c r="I375" i="5"/>
  <c r="F375" i="5"/>
  <c r="A376" i="5"/>
  <c r="H375" i="5"/>
  <c r="D375" i="5"/>
  <c r="E375" i="5"/>
  <c r="J375" i="5"/>
  <c r="B375" i="5"/>
  <c r="G74" i="7"/>
  <c r="G76" i="7"/>
  <c r="G73" i="7"/>
  <c r="I72" i="7"/>
  <c r="I73" i="7"/>
  <c r="I74" i="7"/>
  <c r="G72" i="7"/>
  <c r="B74" i="8"/>
  <c r="D78" i="8"/>
  <c r="D74" i="8"/>
  <c r="D73" i="8"/>
  <c r="B72" i="8"/>
  <c r="B73" i="8"/>
  <c r="B75" i="8"/>
  <c r="D72" i="8"/>
  <c r="B76" i="8"/>
  <c r="B437" i="7"/>
  <c r="B436" i="7"/>
  <c r="D438" i="7"/>
  <c r="D442" i="7"/>
  <c r="B440" i="7"/>
  <c r="D436" i="7"/>
  <c r="B439" i="7"/>
  <c r="D437" i="7"/>
  <c r="B438" i="7"/>
  <c r="B72" i="7"/>
  <c r="B76" i="7"/>
  <c r="B74" i="7"/>
  <c r="D73" i="7"/>
  <c r="D78" i="7"/>
  <c r="D72" i="7"/>
  <c r="D74" i="7"/>
  <c r="B75" i="7"/>
  <c r="B73" i="7"/>
  <c r="L291" i="8"/>
  <c r="N295" i="8"/>
  <c r="L292" i="8"/>
  <c r="N290" i="8"/>
  <c r="L290" i="8"/>
  <c r="L289" i="8"/>
  <c r="N289" i="8"/>
  <c r="N291" i="8"/>
  <c r="L293" i="8"/>
  <c r="B571" i="7"/>
  <c r="B572" i="7"/>
  <c r="D570" i="7"/>
  <c r="D571" i="7"/>
  <c r="B570" i="7"/>
  <c r="B573" i="7"/>
  <c r="D569" i="7"/>
  <c r="B569" i="7"/>
  <c r="I73" i="4"/>
  <c r="G76" i="4"/>
  <c r="I74" i="4"/>
  <c r="I72" i="4"/>
  <c r="G72" i="4"/>
  <c r="G74" i="4"/>
  <c r="G73" i="4"/>
  <c r="I78" i="4"/>
  <c r="G75" i="4"/>
  <c r="D296" i="4"/>
  <c r="D297" i="4"/>
  <c r="B299" i="4"/>
  <c r="B300" i="4"/>
  <c r="B298" i="4"/>
  <c r="D302" i="4"/>
  <c r="B297" i="4"/>
  <c r="D298" i="4"/>
  <c r="B296" i="4"/>
  <c r="N291" i="7"/>
  <c r="N289" i="7"/>
  <c r="N295" i="7"/>
  <c r="L292" i="7"/>
  <c r="L290" i="7"/>
  <c r="L289" i="7"/>
  <c r="N290" i="7"/>
  <c r="L291" i="7"/>
  <c r="L293" i="7"/>
  <c r="G76" i="8"/>
  <c r="G74" i="8"/>
  <c r="G72" i="8"/>
  <c r="I78" i="8"/>
  <c r="G75" i="8"/>
  <c r="I73" i="8"/>
  <c r="I74" i="8"/>
  <c r="I72" i="8"/>
  <c r="G73" i="8"/>
  <c r="B440" i="8"/>
  <c r="D438" i="8"/>
  <c r="D436" i="8"/>
  <c r="D442" i="8"/>
  <c r="B439" i="8"/>
  <c r="D437" i="8"/>
  <c r="B436" i="8"/>
  <c r="B437" i="8"/>
  <c r="B438" i="8"/>
  <c r="G430" i="8"/>
  <c r="I435" i="8"/>
  <c r="G432" i="8"/>
  <c r="G431" i="8"/>
  <c r="I430" i="8"/>
  <c r="I429" i="8"/>
  <c r="G429" i="8"/>
  <c r="I431" i="8"/>
  <c r="G433" i="8"/>
  <c r="G300" i="4"/>
  <c r="G298" i="4"/>
  <c r="G296" i="4"/>
  <c r="I302" i="4"/>
  <c r="I298" i="4"/>
  <c r="I297" i="4"/>
  <c r="G297" i="4"/>
  <c r="I296" i="4"/>
  <c r="G299" i="4"/>
  <c r="N81" i="4"/>
  <c r="N79" i="4"/>
  <c r="N85" i="4"/>
  <c r="L82" i="4"/>
  <c r="L80" i="4"/>
  <c r="L79" i="4"/>
  <c r="N80" i="4"/>
  <c r="L83" i="4"/>
  <c r="L81" i="4"/>
  <c r="L76" i="7"/>
  <c r="N73" i="7"/>
  <c r="L75" i="7"/>
  <c r="L72" i="7"/>
  <c r="N78" i="7"/>
  <c r="N72" i="7"/>
  <c r="N74" i="7"/>
  <c r="L74" i="7"/>
  <c r="L73" i="7"/>
  <c r="N431" i="7"/>
  <c r="N429" i="7"/>
  <c r="N435" i="7"/>
  <c r="L432" i="7"/>
  <c r="L430" i="7"/>
  <c r="L429" i="7"/>
  <c r="L433" i="7"/>
  <c r="N430" i="7"/>
  <c r="L431" i="7"/>
  <c r="N78" i="8"/>
  <c r="L73" i="8"/>
  <c r="L76" i="8"/>
  <c r="N74" i="8"/>
  <c r="N73" i="8"/>
  <c r="L72" i="8"/>
  <c r="L75" i="8"/>
  <c r="N72" i="8"/>
  <c r="L74" i="8"/>
  <c r="G80" i="7"/>
  <c r="I85" i="7"/>
  <c r="G82" i="7"/>
  <c r="G81" i="7"/>
  <c r="I80" i="7"/>
  <c r="I79" i="7"/>
  <c r="I81" i="7"/>
  <c r="G83" i="7"/>
  <c r="G79" i="7"/>
  <c r="G566" i="7"/>
  <c r="G564" i="7"/>
  <c r="G562" i="7"/>
  <c r="I568" i="7"/>
  <c r="G565" i="7"/>
  <c r="I562" i="7"/>
  <c r="I564" i="7"/>
  <c r="G563" i="7"/>
  <c r="I563" i="7"/>
  <c r="G290" i="8"/>
  <c r="G293" i="8"/>
  <c r="G292" i="8"/>
  <c r="G291" i="8"/>
  <c r="I290" i="8"/>
  <c r="I295" i="8"/>
  <c r="I291" i="8"/>
  <c r="I289" i="8"/>
  <c r="G289" i="8"/>
  <c r="L426" i="8"/>
  <c r="N423" i="8"/>
  <c r="L425" i="8"/>
  <c r="L422" i="8"/>
  <c r="L424" i="8"/>
  <c r="N422" i="8"/>
  <c r="N428" i="8"/>
  <c r="N424" i="8"/>
  <c r="L423" i="8"/>
  <c r="D78" i="4"/>
  <c r="B74" i="4"/>
  <c r="B72" i="4"/>
  <c r="B76" i="4"/>
  <c r="B75" i="4"/>
  <c r="D73" i="4"/>
  <c r="D72" i="4"/>
  <c r="B73" i="4"/>
  <c r="D74" i="4"/>
  <c r="L307" i="4"/>
  <c r="N304" i="4"/>
  <c r="L306" i="4"/>
  <c r="L303" i="4"/>
  <c r="N305" i="4"/>
  <c r="L304" i="4"/>
  <c r="N309" i="4"/>
  <c r="N303" i="4"/>
  <c r="L305" i="4"/>
  <c r="B293" i="7"/>
  <c r="D291" i="7"/>
  <c r="D289" i="7"/>
  <c r="D295" i="7"/>
  <c r="B292" i="7"/>
  <c r="B289" i="7"/>
  <c r="D290" i="7"/>
  <c r="B291" i="7"/>
  <c r="B290" i="7"/>
  <c r="N557" i="7"/>
  <c r="N555" i="7"/>
  <c r="L559" i="7"/>
  <c r="L557" i="7"/>
  <c r="L556" i="7"/>
  <c r="L558" i="7"/>
  <c r="N556" i="7"/>
  <c r="L555" i="7"/>
  <c r="N561" i="7"/>
  <c r="D295" i="8"/>
  <c r="B291" i="8"/>
  <c r="B289" i="8"/>
  <c r="B290" i="8"/>
  <c r="D289" i="8"/>
  <c r="D291" i="8"/>
  <c r="B293" i="8"/>
  <c r="D290" i="8"/>
  <c r="B292" i="8"/>
  <c r="G440" i="7"/>
  <c r="G438" i="7"/>
  <c r="G436" i="7"/>
  <c r="I442" i="7"/>
  <c r="I438" i="7"/>
  <c r="I437" i="7"/>
  <c r="G437" i="7"/>
  <c r="G439" i="7"/>
  <c r="I436" i="7"/>
  <c r="I302" i="7" l="1"/>
  <c r="I309" i="7" s="1"/>
  <c r="G297" i="7"/>
  <c r="I296" i="7"/>
  <c r="I298" i="7"/>
  <c r="G300" i="7"/>
  <c r="I297" i="7"/>
  <c r="G298" i="7"/>
  <c r="G299" i="7"/>
  <c r="A377" i="5"/>
  <c r="H376" i="5"/>
  <c r="D376" i="5"/>
  <c r="F376" i="5"/>
  <c r="K376" i="5"/>
  <c r="C376" i="5"/>
  <c r="I376" i="5"/>
  <c r="E376" i="5"/>
  <c r="J376" i="5"/>
  <c r="B376" i="5"/>
  <c r="G376" i="5"/>
  <c r="B80" i="8"/>
  <c r="B79" i="8"/>
  <c r="B81" i="8"/>
  <c r="B83" i="8"/>
  <c r="D80" i="8"/>
  <c r="D81" i="8"/>
  <c r="B82" i="8"/>
  <c r="D79" i="8"/>
  <c r="D85" i="8"/>
  <c r="B305" i="4"/>
  <c r="B304" i="4"/>
  <c r="D304" i="4"/>
  <c r="D303" i="4"/>
  <c r="D305" i="4"/>
  <c r="B306" i="4"/>
  <c r="B303" i="4"/>
  <c r="D309" i="4"/>
  <c r="B307" i="4"/>
  <c r="B81" i="7"/>
  <c r="B80" i="7"/>
  <c r="B83" i="7"/>
  <c r="B79" i="7"/>
  <c r="B82" i="7"/>
  <c r="D85" i="7"/>
  <c r="D81" i="7"/>
  <c r="D80" i="7"/>
  <c r="D79" i="7"/>
  <c r="I79" i="4"/>
  <c r="G81" i="4"/>
  <c r="I81" i="4"/>
  <c r="G79" i="4"/>
  <c r="I85" i="4"/>
  <c r="G82" i="4"/>
  <c r="G83" i="4"/>
  <c r="I80" i="4"/>
  <c r="G80" i="4"/>
  <c r="N296" i="8"/>
  <c r="L300" i="8"/>
  <c r="L298" i="8"/>
  <c r="L297" i="8"/>
  <c r="N298" i="8"/>
  <c r="L299" i="8"/>
  <c r="L296" i="8"/>
  <c r="N297" i="8"/>
  <c r="N302" i="8"/>
  <c r="D444" i="7"/>
  <c r="B447" i="7"/>
  <c r="B446" i="7"/>
  <c r="B445" i="7"/>
  <c r="D445" i="7"/>
  <c r="B443" i="7"/>
  <c r="D443" i="7"/>
  <c r="B444" i="7"/>
  <c r="D449" i="7"/>
  <c r="N442" i="7"/>
  <c r="L437" i="7"/>
  <c r="L439" i="7"/>
  <c r="L436" i="7"/>
  <c r="L440" i="7"/>
  <c r="L438" i="7"/>
  <c r="N437" i="7"/>
  <c r="N436" i="7"/>
  <c r="N438" i="7"/>
  <c r="L82" i="7"/>
  <c r="L81" i="7"/>
  <c r="L79" i="7"/>
  <c r="L80" i="7"/>
  <c r="N85" i="7"/>
  <c r="N81" i="7"/>
  <c r="L83" i="7"/>
  <c r="N79" i="7"/>
  <c r="N80" i="7"/>
  <c r="B446" i="8"/>
  <c r="B444" i="8"/>
  <c r="D449" i="8"/>
  <c r="D445" i="8"/>
  <c r="B445" i="8"/>
  <c r="B443" i="8"/>
  <c r="B447" i="8"/>
  <c r="D443" i="8"/>
  <c r="D444" i="8"/>
  <c r="B299" i="7"/>
  <c r="B297" i="7"/>
  <c r="B298" i="7"/>
  <c r="B300" i="7"/>
  <c r="D296" i="7"/>
  <c r="B296" i="7"/>
  <c r="D302" i="7"/>
  <c r="D297" i="7"/>
  <c r="D298" i="7"/>
  <c r="L432" i="8"/>
  <c r="L431" i="8"/>
  <c r="L429" i="8"/>
  <c r="L433" i="8"/>
  <c r="N431" i="8"/>
  <c r="L430" i="8"/>
  <c r="N435" i="8"/>
  <c r="N430" i="8"/>
  <c r="N429" i="8"/>
  <c r="N92" i="4"/>
  <c r="L87" i="4"/>
  <c r="L89" i="4"/>
  <c r="L86" i="4"/>
  <c r="N86" i="4"/>
  <c r="N88" i="4"/>
  <c r="N87" i="4"/>
  <c r="L88" i="4"/>
  <c r="L90" i="4"/>
  <c r="G306" i="4"/>
  <c r="I305" i="4"/>
  <c r="I303" i="4"/>
  <c r="I309" i="4"/>
  <c r="G305" i="4"/>
  <c r="I304" i="4"/>
  <c r="G303" i="4"/>
  <c r="G307" i="4"/>
  <c r="G304" i="4"/>
  <c r="N302" i="7"/>
  <c r="L297" i="7"/>
  <c r="L299" i="7"/>
  <c r="L296" i="7"/>
  <c r="N296" i="7"/>
  <c r="N297" i="7"/>
  <c r="N298" i="7"/>
  <c r="L300" i="7"/>
  <c r="L298" i="7"/>
  <c r="N568" i="7"/>
  <c r="L563" i="7"/>
  <c r="L566" i="7"/>
  <c r="N564" i="7"/>
  <c r="N563" i="7"/>
  <c r="L562" i="7"/>
  <c r="N562" i="7"/>
  <c r="L565" i="7"/>
  <c r="L564" i="7"/>
  <c r="L313" i="4"/>
  <c r="L312" i="4"/>
  <c r="L310" i="4"/>
  <c r="N316" i="4"/>
  <c r="N311" i="4"/>
  <c r="N310" i="4"/>
  <c r="L314" i="4"/>
  <c r="N312" i="4"/>
  <c r="L311" i="4"/>
  <c r="G572" i="7"/>
  <c r="I571" i="7"/>
  <c r="I569" i="7"/>
  <c r="G573" i="7"/>
  <c r="G571" i="7"/>
  <c r="I575" i="7"/>
  <c r="G570" i="7"/>
  <c r="I570" i="7"/>
  <c r="G569" i="7"/>
  <c r="G82" i="8"/>
  <c r="I81" i="8"/>
  <c r="I79" i="8"/>
  <c r="G83" i="8"/>
  <c r="G81" i="8"/>
  <c r="G80" i="8"/>
  <c r="I85" i="8"/>
  <c r="G79" i="8"/>
  <c r="I80" i="8"/>
  <c r="B83" i="4"/>
  <c r="D81" i="4"/>
  <c r="D79" i="4"/>
  <c r="D85" i="4"/>
  <c r="B82" i="4"/>
  <c r="B81" i="4"/>
  <c r="B80" i="4"/>
  <c r="B79" i="4"/>
  <c r="D80" i="4"/>
  <c r="I92" i="7"/>
  <c r="I87" i="7"/>
  <c r="G89" i="7"/>
  <c r="G88" i="7"/>
  <c r="G87" i="7"/>
  <c r="I86" i="7"/>
  <c r="G90" i="7"/>
  <c r="I88" i="7"/>
  <c r="G86" i="7"/>
  <c r="G446" i="7"/>
  <c r="I445" i="7"/>
  <c r="I443" i="7"/>
  <c r="I449" i="7"/>
  <c r="G445" i="7"/>
  <c r="I444" i="7"/>
  <c r="G447" i="7"/>
  <c r="G444" i="7"/>
  <c r="G443" i="7"/>
  <c r="B300" i="8"/>
  <c r="D298" i="8"/>
  <c r="D296" i="8"/>
  <c r="B297" i="8"/>
  <c r="B296" i="8"/>
  <c r="D297" i="8"/>
  <c r="D302" i="8"/>
  <c r="B298" i="8"/>
  <c r="B299" i="8"/>
  <c r="I302" i="8"/>
  <c r="I297" i="8"/>
  <c r="G300" i="8"/>
  <c r="G298" i="8"/>
  <c r="I298" i="8"/>
  <c r="G297" i="8"/>
  <c r="G296" i="8"/>
  <c r="I296" i="8"/>
  <c r="G299" i="8"/>
  <c r="L83" i="8"/>
  <c r="N80" i="8"/>
  <c r="N81" i="8"/>
  <c r="N85" i="8"/>
  <c r="L82" i="8"/>
  <c r="N79" i="8"/>
  <c r="L80" i="8"/>
  <c r="L81" i="8"/>
  <c r="L79" i="8"/>
  <c r="I442" i="8"/>
  <c r="I437" i="8"/>
  <c r="G439" i="8"/>
  <c r="G438" i="8"/>
  <c r="G437" i="8"/>
  <c r="I436" i="8"/>
  <c r="G436" i="8"/>
  <c r="I438" i="8"/>
  <c r="G440" i="8"/>
  <c r="G306" i="7" l="1"/>
  <c r="G305" i="7"/>
  <c r="G304" i="7"/>
  <c r="I304" i="7"/>
  <c r="I305" i="7"/>
  <c r="G307" i="7"/>
  <c r="I303" i="7"/>
  <c r="G303" i="7"/>
  <c r="I377" i="5"/>
  <c r="E377" i="5"/>
  <c r="G377" i="5"/>
  <c r="A378" i="5"/>
  <c r="D377" i="5"/>
  <c r="J377" i="5"/>
  <c r="F377" i="5"/>
  <c r="B377" i="5"/>
  <c r="K377" i="5"/>
  <c r="C377" i="5"/>
  <c r="H377" i="5"/>
  <c r="B88" i="8"/>
  <c r="B90" i="8"/>
  <c r="D92" i="8"/>
  <c r="D86" i="8"/>
  <c r="B89" i="8"/>
  <c r="B87" i="8"/>
  <c r="D88" i="8"/>
  <c r="B86" i="8"/>
  <c r="D87" i="8"/>
  <c r="B450" i="7"/>
  <c r="D450" i="7"/>
  <c r="B452" i="7"/>
  <c r="D451" i="7"/>
  <c r="B453" i="7"/>
  <c r="B451" i="7"/>
  <c r="D456" i="7"/>
  <c r="D452" i="7"/>
  <c r="B454" i="7"/>
  <c r="G88" i="4"/>
  <c r="I87" i="4"/>
  <c r="G90" i="4"/>
  <c r="I88" i="4"/>
  <c r="G87" i="4"/>
  <c r="I92" i="4"/>
  <c r="I86" i="4"/>
  <c r="G86" i="4"/>
  <c r="G89" i="4"/>
  <c r="D92" i="7"/>
  <c r="B88" i="7"/>
  <c r="D86" i="7"/>
  <c r="B89" i="7"/>
  <c r="D88" i="7"/>
  <c r="B86" i="7"/>
  <c r="B90" i="7"/>
  <c r="D87" i="7"/>
  <c r="B87" i="7"/>
  <c r="L304" i="8"/>
  <c r="L307" i="8"/>
  <c r="N304" i="8"/>
  <c r="L306" i="8"/>
  <c r="L305" i="8"/>
  <c r="N305" i="8"/>
  <c r="N309" i="8"/>
  <c r="N303" i="8"/>
  <c r="L303" i="8"/>
  <c r="B310" i="4"/>
  <c r="B311" i="4"/>
  <c r="B312" i="4"/>
  <c r="D312" i="4"/>
  <c r="D316" i="4"/>
  <c r="B313" i="4"/>
  <c r="D311" i="4"/>
  <c r="B314" i="4"/>
  <c r="D310" i="4"/>
  <c r="G447" i="8"/>
  <c r="G445" i="8"/>
  <c r="G443" i="8"/>
  <c r="G446" i="8"/>
  <c r="G444" i="8"/>
  <c r="I443" i="8"/>
  <c r="I444" i="8"/>
  <c r="I445" i="8"/>
  <c r="I449" i="8"/>
  <c r="N319" i="4"/>
  <c r="N317" i="4"/>
  <c r="L320" i="4"/>
  <c r="N323" i="4"/>
  <c r="N318" i="4"/>
  <c r="L317" i="4"/>
  <c r="L321" i="4"/>
  <c r="L318" i="4"/>
  <c r="L319" i="4"/>
  <c r="L573" i="7"/>
  <c r="N570" i="7"/>
  <c r="N571" i="7"/>
  <c r="N575" i="7"/>
  <c r="L572" i="7"/>
  <c r="N569" i="7"/>
  <c r="L569" i="7"/>
  <c r="L571" i="7"/>
  <c r="L570" i="7"/>
  <c r="B89" i="4"/>
  <c r="B87" i="4"/>
  <c r="B88" i="4"/>
  <c r="B90" i="4"/>
  <c r="D88" i="4"/>
  <c r="D87" i="4"/>
  <c r="B86" i="4"/>
  <c r="D92" i="4"/>
  <c r="D86" i="4"/>
  <c r="B306" i="8"/>
  <c r="B304" i="8"/>
  <c r="B307" i="8"/>
  <c r="B303" i="8"/>
  <c r="D303" i="8"/>
  <c r="D309" i="8"/>
  <c r="B305" i="8"/>
  <c r="D305" i="8"/>
  <c r="D304" i="8"/>
  <c r="G451" i="7"/>
  <c r="I456" i="7"/>
  <c r="G453" i="7"/>
  <c r="G452" i="7"/>
  <c r="I451" i="7"/>
  <c r="I450" i="7"/>
  <c r="G450" i="7"/>
  <c r="G454" i="7"/>
  <c r="I452" i="7"/>
  <c r="G97" i="7"/>
  <c r="G95" i="7"/>
  <c r="G93" i="7"/>
  <c r="G96" i="7"/>
  <c r="G94" i="7"/>
  <c r="I93" i="7"/>
  <c r="I94" i="7"/>
  <c r="I95" i="7"/>
  <c r="I99" i="7"/>
  <c r="G577" i="7"/>
  <c r="G580" i="7"/>
  <c r="G578" i="7"/>
  <c r="I578" i="7"/>
  <c r="I577" i="7"/>
  <c r="G579" i="7"/>
  <c r="G576" i="7"/>
  <c r="I576" i="7"/>
  <c r="G311" i="4"/>
  <c r="I316" i="4"/>
  <c r="G313" i="4"/>
  <c r="G312" i="4"/>
  <c r="I311" i="4"/>
  <c r="I310" i="4"/>
  <c r="G310" i="4"/>
  <c r="G314" i="4"/>
  <c r="I312" i="4"/>
  <c r="L97" i="4"/>
  <c r="N94" i="4"/>
  <c r="L96" i="4"/>
  <c r="L93" i="4"/>
  <c r="L95" i="4"/>
  <c r="N99" i="4"/>
  <c r="N93" i="4"/>
  <c r="L94" i="4"/>
  <c r="N95" i="4"/>
  <c r="N438" i="8"/>
  <c r="N436" i="8"/>
  <c r="N442" i="8"/>
  <c r="N437" i="8"/>
  <c r="L436" i="8"/>
  <c r="L438" i="8"/>
  <c r="L439" i="8"/>
  <c r="L437" i="8"/>
  <c r="L440" i="8"/>
  <c r="L447" i="7"/>
  <c r="N444" i="7"/>
  <c r="L446" i="7"/>
  <c r="L443" i="7"/>
  <c r="L445" i="7"/>
  <c r="N445" i="7"/>
  <c r="L444" i="7"/>
  <c r="N449" i="7"/>
  <c r="N443" i="7"/>
  <c r="G311" i="7"/>
  <c r="I316" i="7"/>
  <c r="G313" i="7"/>
  <c r="G312" i="7"/>
  <c r="I311" i="7"/>
  <c r="I310" i="7"/>
  <c r="G314" i="7"/>
  <c r="I312" i="7"/>
  <c r="G310" i="7"/>
  <c r="D451" i="8"/>
  <c r="D456" i="8"/>
  <c r="B453" i="8"/>
  <c r="D452" i="8"/>
  <c r="B454" i="8"/>
  <c r="B451" i="8"/>
  <c r="B450" i="8"/>
  <c r="D450" i="8"/>
  <c r="B452" i="8"/>
  <c r="L89" i="8"/>
  <c r="L88" i="8"/>
  <c r="L86" i="8"/>
  <c r="N88" i="8"/>
  <c r="N87" i="8"/>
  <c r="L90" i="8"/>
  <c r="N92" i="8"/>
  <c r="N86" i="8"/>
  <c r="L87" i="8"/>
  <c r="G307" i="8"/>
  <c r="G305" i="8"/>
  <c r="G303" i="8"/>
  <c r="I305" i="8"/>
  <c r="G304" i="8"/>
  <c r="I304" i="8"/>
  <c r="I303" i="8"/>
  <c r="I309" i="8"/>
  <c r="G306" i="8"/>
  <c r="G87" i="8"/>
  <c r="G90" i="8"/>
  <c r="G88" i="8"/>
  <c r="I88" i="8"/>
  <c r="I87" i="8"/>
  <c r="G86" i="8"/>
  <c r="I86" i="8"/>
  <c r="I92" i="8"/>
  <c r="G89" i="8"/>
  <c r="L307" i="7"/>
  <c r="N304" i="7"/>
  <c r="L306" i="7"/>
  <c r="L303" i="7"/>
  <c r="L304" i="7"/>
  <c r="L305" i="7"/>
  <c r="N305" i="7"/>
  <c r="N309" i="7"/>
  <c r="N303" i="7"/>
  <c r="D304" i="7"/>
  <c r="B307" i="7"/>
  <c r="D305" i="7"/>
  <c r="B304" i="7"/>
  <c r="B303" i="7"/>
  <c r="B305" i="7"/>
  <c r="B306" i="7"/>
  <c r="D303" i="7"/>
  <c r="D309" i="7"/>
  <c r="N88" i="7"/>
  <c r="N86" i="7"/>
  <c r="L89" i="7"/>
  <c r="N87" i="7"/>
  <c r="L87" i="7"/>
  <c r="L88" i="7"/>
  <c r="L90" i="7"/>
  <c r="L86" i="7"/>
  <c r="N92" i="7"/>
  <c r="J378" i="5" l="1"/>
  <c r="F378" i="5"/>
  <c r="B378" i="5"/>
  <c r="A379" i="5"/>
  <c r="D378" i="5"/>
  <c r="I378" i="5"/>
  <c r="K378" i="5"/>
  <c r="G378" i="5"/>
  <c r="C378" i="5"/>
  <c r="H378" i="5"/>
  <c r="E378" i="5"/>
  <c r="D95" i="8"/>
  <c r="D99" i="8"/>
  <c r="D93" i="8"/>
  <c r="B96" i="8"/>
  <c r="B97" i="8"/>
  <c r="B93" i="8"/>
  <c r="B95" i="8"/>
  <c r="B94" i="8"/>
  <c r="D94" i="8"/>
  <c r="D319" i="4"/>
  <c r="B318" i="4"/>
  <c r="B321" i="4"/>
  <c r="B319" i="4"/>
  <c r="B320" i="4"/>
  <c r="D323" i="4"/>
  <c r="B317" i="4"/>
  <c r="D317" i="4"/>
  <c r="D318" i="4"/>
  <c r="L314" i="8"/>
  <c r="L311" i="8"/>
  <c r="L313" i="8"/>
  <c r="N316" i="8"/>
  <c r="N312" i="8"/>
  <c r="N311" i="8"/>
  <c r="N310" i="8"/>
  <c r="L312" i="8"/>
  <c r="L310" i="8"/>
  <c r="D95" i="7"/>
  <c r="B93" i="7"/>
  <c r="B94" i="7"/>
  <c r="B97" i="7"/>
  <c r="B96" i="7"/>
  <c r="D93" i="7"/>
  <c r="D94" i="7"/>
  <c r="D99" i="7"/>
  <c r="B95" i="7"/>
  <c r="I95" i="4"/>
  <c r="I94" i="4"/>
  <c r="G96" i="4"/>
  <c r="G95" i="4"/>
  <c r="G93" i="4"/>
  <c r="I93" i="4"/>
  <c r="G97" i="4"/>
  <c r="I99" i="4"/>
  <c r="G94" i="4"/>
  <c r="B461" i="7"/>
  <c r="B460" i="7"/>
  <c r="D458" i="7"/>
  <c r="D463" i="7"/>
  <c r="B457" i="7"/>
  <c r="D457" i="7"/>
  <c r="B458" i="7"/>
  <c r="D459" i="7"/>
  <c r="B459" i="7"/>
  <c r="N99" i="7"/>
  <c r="L94" i="7"/>
  <c r="L97" i="7"/>
  <c r="L95" i="7"/>
  <c r="L93" i="7"/>
  <c r="L96" i="7"/>
  <c r="N94" i="7"/>
  <c r="N93" i="7"/>
  <c r="N95" i="7"/>
  <c r="I99" i="8"/>
  <c r="I94" i="8"/>
  <c r="G97" i="8"/>
  <c r="I95" i="8"/>
  <c r="G94" i="8"/>
  <c r="G93" i="8"/>
  <c r="I93" i="8"/>
  <c r="G95" i="8"/>
  <c r="G96" i="8"/>
  <c r="L103" i="4"/>
  <c r="L102" i="4"/>
  <c r="L100" i="4"/>
  <c r="L104" i="4"/>
  <c r="N102" i="4"/>
  <c r="L101" i="4"/>
  <c r="N100" i="4"/>
  <c r="N101" i="4"/>
  <c r="N106" i="4"/>
  <c r="I463" i="7"/>
  <c r="I458" i="7"/>
  <c r="G460" i="7"/>
  <c r="G459" i="7"/>
  <c r="G458" i="7"/>
  <c r="I457" i="7"/>
  <c r="I459" i="7"/>
  <c r="G457" i="7"/>
  <c r="G461" i="7"/>
  <c r="N95" i="8"/>
  <c r="N93" i="8"/>
  <c r="L95" i="8"/>
  <c r="N94" i="8"/>
  <c r="L97" i="8"/>
  <c r="L94" i="8"/>
  <c r="L93" i="8"/>
  <c r="N99" i="8"/>
  <c r="L96" i="8"/>
  <c r="I323" i="7"/>
  <c r="I318" i="7"/>
  <c r="G320" i="7"/>
  <c r="G319" i="7"/>
  <c r="G318" i="7"/>
  <c r="I317" i="7"/>
  <c r="G317" i="7"/>
  <c r="I319" i="7"/>
  <c r="G321" i="7"/>
  <c r="L453" i="7"/>
  <c r="L452" i="7"/>
  <c r="L450" i="7"/>
  <c r="L454" i="7"/>
  <c r="N452" i="7"/>
  <c r="L451" i="7"/>
  <c r="N456" i="7"/>
  <c r="N451" i="7"/>
  <c r="N450" i="7"/>
  <c r="N449" i="8"/>
  <c r="L444" i="8"/>
  <c r="L446" i="8"/>
  <c r="N443" i="8"/>
  <c r="N445" i="8"/>
  <c r="N444" i="8"/>
  <c r="L445" i="8"/>
  <c r="L447" i="8"/>
  <c r="L443" i="8"/>
  <c r="G103" i="7"/>
  <c r="I102" i="7"/>
  <c r="I100" i="7"/>
  <c r="G101" i="7"/>
  <c r="G100" i="7"/>
  <c r="I106" i="7"/>
  <c r="G104" i="7"/>
  <c r="G102" i="7"/>
  <c r="I101" i="7"/>
  <c r="N330" i="4"/>
  <c r="L325" i="4"/>
  <c r="L328" i="4"/>
  <c r="L326" i="4"/>
  <c r="L327" i="4"/>
  <c r="N324" i="4"/>
  <c r="L324" i="4"/>
  <c r="N325" i="4"/>
  <c r="N326" i="4"/>
  <c r="G453" i="8"/>
  <c r="I452" i="8"/>
  <c r="I450" i="8"/>
  <c r="G451" i="8"/>
  <c r="G450" i="8"/>
  <c r="G452" i="8"/>
  <c r="G454" i="8"/>
  <c r="I451" i="8"/>
  <c r="I456" i="8"/>
  <c r="L313" i="7"/>
  <c r="L312" i="7"/>
  <c r="L310" i="7"/>
  <c r="L314" i="7"/>
  <c r="N310" i="7"/>
  <c r="N311" i="7"/>
  <c r="N316" i="7"/>
  <c r="L311" i="7"/>
  <c r="N312" i="7"/>
  <c r="L579" i="7"/>
  <c r="L578" i="7"/>
  <c r="L576" i="7"/>
  <c r="N578" i="7"/>
  <c r="N577" i="7"/>
  <c r="N576" i="7"/>
  <c r="L577" i="7"/>
  <c r="L580" i="7"/>
  <c r="D316" i="7"/>
  <c r="B312" i="7"/>
  <c r="B310" i="7"/>
  <c r="D311" i="7"/>
  <c r="D310" i="7"/>
  <c r="D312" i="7"/>
  <c r="B314" i="7"/>
  <c r="B311" i="7"/>
  <c r="B313" i="7"/>
  <c r="G313" i="8"/>
  <c r="I312" i="8"/>
  <c r="I310" i="8"/>
  <c r="I311" i="8"/>
  <c r="G310" i="8"/>
  <c r="I316" i="8"/>
  <c r="G312" i="8"/>
  <c r="G311" i="8"/>
  <c r="G314" i="8"/>
  <c r="D463" i="8"/>
  <c r="B459" i="8"/>
  <c r="B457" i="8"/>
  <c r="B460" i="8"/>
  <c r="D459" i="8"/>
  <c r="D458" i="8"/>
  <c r="D457" i="8"/>
  <c r="B461" i="8"/>
  <c r="B458" i="8"/>
  <c r="I323" i="4"/>
  <c r="I318" i="4"/>
  <c r="G320" i="4"/>
  <c r="G319" i="4"/>
  <c r="G318" i="4"/>
  <c r="I317" i="4"/>
  <c r="G321" i="4"/>
  <c r="I319" i="4"/>
  <c r="G317" i="4"/>
  <c r="D311" i="8"/>
  <c r="B314" i="8"/>
  <c r="B310" i="8"/>
  <c r="D316" i="8"/>
  <c r="B313" i="8"/>
  <c r="B312" i="8"/>
  <c r="D312" i="8"/>
  <c r="D310" i="8"/>
  <c r="B311" i="8"/>
  <c r="D94" i="4"/>
  <c r="B97" i="4"/>
  <c r="D95" i="4"/>
  <c r="B94" i="4"/>
  <c r="B93" i="4"/>
  <c r="D93" i="4"/>
  <c r="B96" i="4"/>
  <c r="B95" i="4"/>
  <c r="D99" i="4"/>
  <c r="K379" i="5" l="1"/>
  <c r="G379" i="5"/>
  <c r="C379" i="5"/>
  <c r="I379" i="5"/>
  <c r="J379" i="5"/>
  <c r="F379" i="5"/>
  <c r="A380" i="5"/>
  <c r="H379" i="5"/>
  <c r="D379" i="5"/>
  <c r="E379" i="5"/>
  <c r="B379" i="5"/>
  <c r="B104" i="8"/>
  <c r="D100" i="8"/>
  <c r="B101" i="8"/>
  <c r="B102" i="8"/>
  <c r="B103" i="8"/>
  <c r="D106" i="8"/>
  <c r="D102" i="8"/>
  <c r="B100" i="8"/>
  <c r="D101" i="8"/>
  <c r="D102" i="7"/>
  <c r="B100" i="7"/>
  <c r="D106" i="7"/>
  <c r="B102" i="7"/>
  <c r="D101" i="7"/>
  <c r="B104" i="7"/>
  <c r="B101" i="7"/>
  <c r="B103" i="7"/>
  <c r="D100" i="7"/>
  <c r="D330" i="4"/>
  <c r="B324" i="4"/>
  <c r="B325" i="4"/>
  <c r="D325" i="4"/>
  <c r="B327" i="4"/>
  <c r="B328" i="4"/>
  <c r="B326" i="4"/>
  <c r="D326" i="4"/>
  <c r="D324" i="4"/>
  <c r="G101" i="4"/>
  <c r="I101" i="4"/>
  <c r="G100" i="4"/>
  <c r="G103" i="4"/>
  <c r="G104" i="4"/>
  <c r="G102" i="4"/>
  <c r="I102" i="4"/>
  <c r="I106" i="4"/>
  <c r="I100" i="4"/>
  <c r="N323" i="8"/>
  <c r="N317" i="8"/>
  <c r="L319" i="8"/>
  <c r="N318" i="8"/>
  <c r="L320" i="8"/>
  <c r="L318" i="8"/>
  <c r="L321" i="8"/>
  <c r="L317" i="8"/>
  <c r="N319" i="8"/>
  <c r="B467" i="7"/>
  <c r="B466" i="7"/>
  <c r="D464" i="7"/>
  <c r="D466" i="7"/>
  <c r="B464" i="7"/>
  <c r="B465" i="7"/>
  <c r="B468" i="7"/>
  <c r="D470" i="7"/>
  <c r="D465" i="7"/>
  <c r="D323" i="8"/>
  <c r="B321" i="8"/>
  <c r="B319" i="8"/>
  <c r="B317" i="8"/>
  <c r="B320" i="8"/>
  <c r="D319" i="8"/>
  <c r="B318" i="8"/>
  <c r="D317" i="8"/>
  <c r="D318" i="8"/>
  <c r="G328" i="4"/>
  <c r="G326" i="4"/>
  <c r="G324" i="4"/>
  <c r="G327" i="4"/>
  <c r="G325" i="4"/>
  <c r="I324" i="4"/>
  <c r="I326" i="4"/>
  <c r="I325" i="4"/>
  <c r="I330" i="4"/>
  <c r="B321" i="7"/>
  <c r="D319" i="7"/>
  <c r="D317" i="7"/>
  <c r="D323" i="7"/>
  <c r="B318" i="7"/>
  <c r="B319" i="7"/>
  <c r="B320" i="7"/>
  <c r="B317" i="7"/>
  <c r="D318" i="7"/>
  <c r="G104" i="8"/>
  <c r="G102" i="8"/>
  <c r="G100" i="8"/>
  <c r="I101" i="8"/>
  <c r="I100" i="8"/>
  <c r="I106" i="8"/>
  <c r="G103" i="8"/>
  <c r="I102" i="8"/>
  <c r="G101" i="8"/>
  <c r="L335" i="4"/>
  <c r="N332" i="4"/>
  <c r="L333" i="4"/>
  <c r="N333" i="4"/>
  <c r="L332" i="4"/>
  <c r="L331" i="4"/>
  <c r="N337" i="4"/>
  <c r="N331" i="4"/>
  <c r="L334" i="4"/>
  <c r="G108" i="7"/>
  <c r="G107" i="7"/>
  <c r="G110" i="7"/>
  <c r="I113" i="7"/>
  <c r="I109" i="7"/>
  <c r="G111" i="7"/>
  <c r="G109" i="7"/>
  <c r="I107" i="7"/>
  <c r="I108" i="7"/>
  <c r="L454" i="8"/>
  <c r="N451" i="8"/>
  <c r="L453" i="8"/>
  <c r="L451" i="8"/>
  <c r="L450" i="8"/>
  <c r="N456" i="8"/>
  <c r="L452" i="8"/>
  <c r="N452" i="8"/>
  <c r="N450" i="8"/>
  <c r="N459" i="7"/>
  <c r="N457" i="7"/>
  <c r="N463" i="7"/>
  <c r="N458" i="7"/>
  <c r="L457" i="7"/>
  <c r="L460" i="7"/>
  <c r="L461" i="7"/>
  <c r="L458" i="7"/>
  <c r="L459" i="7"/>
  <c r="G468" i="7"/>
  <c r="G466" i="7"/>
  <c r="G464" i="7"/>
  <c r="G467" i="7"/>
  <c r="G465" i="7"/>
  <c r="I464" i="7"/>
  <c r="I466" i="7"/>
  <c r="I470" i="7"/>
  <c r="I465" i="7"/>
  <c r="L104" i="7"/>
  <c r="N101" i="7"/>
  <c r="N102" i="7"/>
  <c r="L101" i="7"/>
  <c r="L100" i="7"/>
  <c r="N100" i="7"/>
  <c r="L103" i="7"/>
  <c r="N106" i="7"/>
  <c r="L102" i="7"/>
  <c r="N106" i="8"/>
  <c r="L101" i="8"/>
  <c r="L102" i="8"/>
  <c r="N101" i="8"/>
  <c r="N100" i="8"/>
  <c r="N102" i="8"/>
  <c r="L100" i="8"/>
  <c r="L103" i="8"/>
  <c r="L104" i="8"/>
  <c r="N319" i="7"/>
  <c r="N317" i="7"/>
  <c r="L321" i="7"/>
  <c r="L319" i="7"/>
  <c r="L318" i="7"/>
  <c r="N323" i="7"/>
  <c r="L317" i="7"/>
  <c r="L320" i="7"/>
  <c r="N318" i="7"/>
  <c r="D106" i="4"/>
  <c r="B102" i="4"/>
  <c r="B100" i="4"/>
  <c r="D101" i="4"/>
  <c r="D100" i="4"/>
  <c r="B104" i="4"/>
  <c r="D102" i="4"/>
  <c r="B101" i="4"/>
  <c r="B103" i="4"/>
  <c r="B468" i="8"/>
  <c r="D466" i="8"/>
  <c r="D464" i="8"/>
  <c r="B467" i="8"/>
  <c r="B466" i="8"/>
  <c r="D465" i="8"/>
  <c r="D470" i="8"/>
  <c r="B465" i="8"/>
  <c r="B464" i="8"/>
  <c r="G318" i="8"/>
  <c r="G321" i="8"/>
  <c r="I319" i="8"/>
  <c r="I317" i="8"/>
  <c r="G320" i="8"/>
  <c r="G319" i="8"/>
  <c r="G317" i="8"/>
  <c r="I318" i="8"/>
  <c r="I323" i="8"/>
  <c r="G458" i="8"/>
  <c r="G457" i="8"/>
  <c r="G461" i="8"/>
  <c r="I459" i="8"/>
  <c r="I458" i="8"/>
  <c r="I457" i="8"/>
  <c r="I463" i="8"/>
  <c r="G459" i="8"/>
  <c r="G460" i="8"/>
  <c r="G328" i="7"/>
  <c r="G326" i="7"/>
  <c r="G324" i="7"/>
  <c r="G327" i="7"/>
  <c r="G325" i="7"/>
  <c r="I324" i="7"/>
  <c r="I330" i="7"/>
  <c r="I326" i="7"/>
  <c r="I325" i="7"/>
  <c r="N109" i="4"/>
  <c r="N107" i="4"/>
  <c r="L111" i="4"/>
  <c r="L109" i="4"/>
  <c r="L108" i="4"/>
  <c r="N113" i="4"/>
  <c r="N108" i="4"/>
  <c r="L107" i="4"/>
  <c r="L110" i="4"/>
  <c r="H380" i="5" l="1"/>
  <c r="D380" i="5"/>
  <c r="J380" i="5"/>
  <c r="K380" i="5"/>
  <c r="C380" i="5"/>
  <c r="I380" i="5"/>
  <c r="E380" i="5"/>
  <c r="F380" i="5"/>
  <c r="B380" i="5"/>
  <c r="G380" i="5"/>
  <c r="B110" i="8"/>
  <c r="D107" i="8"/>
  <c r="B111" i="8"/>
  <c r="D109" i="8"/>
  <c r="D108" i="8"/>
  <c r="B109" i="8"/>
  <c r="D113" i="8"/>
  <c r="B107" i="8"/>
  <c r="B108" i="8"/>
  <c r="G110" i="4"/>
  <c r="G107" i="4"/>
  <c r="G109" i="4"/>
  <c r="G111" i="4"/>
  <c r="I108" i="4"/>
  <c r="I107" i="4"/>
  <c r="I113" i="4"/>
  <c r="G108" i="4"/>
  <c r="I109" i="4"/>
  <c r="D337" i="4"/>
  <c r="B335" i="4"/>
  <c r="D333" i="4"/>
  <c r="B331" i="4"/>
  <c r="D332" i="4"/>
  <c r="D331" i="4"/>
  <c r="B333" i="4"/>
  <c r="B334" i="4"/>
  <c r="B332" i="4"/>
  <c r="B109" i="7"/>
  <c r="D108" i="7"/>
  <c r="B107" i="7"/>
  <c r="B108" i="7"/>
  <c r="D113" i="7"/>
  <c r="D109" i="7"/>
  <c r="D107" i="7"/>
  <c r="B110" i="7"/>
  <c r="B111" i="7"/>
  <c r="D477" i="7"/>
  <c r="B472" i="7"/>
  <c r="D473" i="7"/>
  <c r="D471" i="7"/>
  <c r="D472" i="7"/>
  <c r="B475" i="7"/>
  <c r="B473" i="7"/>
  <c r="B474" i="7"/>
  <c r="B471" i="7"/>
  <c r="L327" i="8"/>
  <c r="L326" i="8"/>
  <c r="N330" i="8"/>
  <c r="L328" i="8"/>
  <c r="N324" i="8"/>
  <c r="L324" i="8"/>
  <c r="N326" i="8"/>
  <c r="L325" i="8"/>
  <c r="N325" i="8"/>
  <c r="N120" i="4"/>
  <c r="L115" i="4"/>
  <c r="N116" i="4"/>
  <c r="N115" i="4"/>
  <c r="L114" i="4"/>
  <c r="L117" i="4"/>
  <c r="N114" i="4"/>
  <c r="L118" i="4"/>
  <c r="L116" i="4"/>
  <c r="G334" i="7"/>
  <c r="I333" i="7"/>
  <c r="I331" i="7"/>
  <c r="G332" i="7"/>
  <c r="G331" i="7"/>
  <c r="I332" i="7"/>
  <c r="I337" i="7"/>
  <c r="G335" i="7"/>
  <c r="G333" i="7"/>
  <c r="B328" i="8"/>
  <c r="D326" i="8"/>
  <c r="D324" i="8"/>
  <c r="B324" i="8"/>
  <c r="B326" i="8"/>
  <c r="D330" i="8"/>
  <c r="B325" i="8"/>
  <c r="D325" i="8"/>
  <c r="B327" i="8"/>
  <c r="N330" i="7"/>
  <c r="L325" i="7"/>
  <c r="N326" i="7"/>
  <c r="N325" i="7"/>
  <c r="L324" i="7"/>
  <c r="L326" i="7"/>
  <c r="L328" i="7"/>
  <c r="N324" i="7"/>
  <c r="L327" i="7"/>
  <c r="G110" i="8"/>
  <c r="I109" i="8"/>
  <c r="I107" i="8"/>
  <c r="I113" i="8"/>
  <c r="G107" i="8"/>
  <c r="G111" i="8"/>
  <c r="G108" i="8"/>
  <c r="I108" i="8"/>
  <c r="G109" i="8"/>
  <c r="B111" i="4"/>
  <c r="D109" i="4"/>
  <c r="D107" i="4"/>
  <c r="D113" i="4"/>
  <c r="B110" i="4"/>
  <c r="D108" i="4"/>
  <c r="B107" i="4"/>
  <c r="B108" i="4"/>
  <c r="B109" i="4"/>
  <c r="G474" i="7"/>
  <c r="I473" i="7"/>
  <c r="I471" i="7"/>
  <c r="G472" i="7"/>
  <c r="G471" i="7"/>
  <c r="G473" i="7"/>
  <c r="G475" i="7"/>
  <c r="I472" i="7"/>
  <c r="I477" i="7"/>
  <c r="N470" i="7"/>
  <c r="L465" i="7"/>
  <c r="L467" i="7"/>
  <c r="N464" i="7"/>
  <c r="L466" i="7"/>
  <c r="N465" i="7"/>
  <c r="L464" i="7"/>
  <c r="N466" i="7"/>
  <c r="L468" i="7"/>
  <c r="I330" i="8"/>
  <c r="I325" i="8"/>
  <c r="I326" i="8"/>
  <c r="G325" i="8"/>
  <c r="G324" i="8"/>
  <c r="G327" i="8"/>
  <c r="G328" i="8"/>
  <c r="I324" i="8"/>
  <c r="G326" i="8"/>
  <c r="L460" i="8"/>
  <c r="L459" i="8"/>
  <c r="L457" i="8"/>
  <c r="L461" i="8"/>
  <c r="N458" i="8"/>
  <c r="N457" i="8"/>
  <c r="N463" i="8"/>
  <c r="L458" i="8"/>
  <c r="N459" i="8"/>
  <c r="B474" i="8"/>
  <c r="B472" i="8"/>
  <c r="B473" i="8"/>
  <c r="D472" i="8"/>
  <c r="D471" i="8"/>
  <c r="D477" i="8"/>
  <c r="B475" i="8"/>
  <c r="D473" i="8"/>
  <c r="B471" i="8"/>
  <c r="I120" i="7"/>
  <c r="I115" i="7"/>
  <c r="G114" i="7"/>
  <c r="G116" i="7"/>
  <c r="G115" i="7"/>
  <c r="I116" i="7"/>
  <c r="G118" i="7"/>
  <c r="I114" i="7"/>
  <c r="G117" i="7"/>
  <c r="B327" i="7"/>
  <c r="B325" i="7"/>
  <c r="D330" i="7"/>
  <c r="D326" i="7"/>
  <c r="D325" i="7"/>
  <c r="B326" i="7"/>
  <c r="B328" i="7"/>
  <c r="D324" i="7"/>
  <c r="B324" i="7"/>
  <c r="G334" i="4"/>
  <c r="I333" i="4"/>
  <c r="I331" i="4"/>
  <c r="G332" i="4"/>
  <c r="G331" i="4"/>
  <c r="G335" i="4"/>
  <c r="I332" i="4"/>
  <c r="I337" i="4"/>
  <c r="G333" i="4"/>
  <c r="I470" i="8"/>
  <c r="I465" i="8"/>
  <c r="G464" i="8"/>
  <c r="I464" i="8"/>
  <c r="G468" i="8"/>
  <c r="G466" i="8"/>
  <c r="I466" i="8"/>
  <c r="G467" i="8"/>
  <c r="G465" i="8"/>
  <c r="L111" i="8"/>
  <c r="N108" i="8"/>
  <c r="N113" i="8"/>
  <c r="L109" i="8"/>
  <c r="L108" i="8"/>
  <c r="N107" i="8"/>
  <c r="L107" i="8"/>
  <c r="L110" i="8"/>
  <c r="N109" i="8"/>
  <c r="L110" i="7"/>
  <c r="L109" i="7"/>
  <c r="L107" i="7"/>
  <c r="L111" i="7"/>
  <c r="N113" i="7"/>
  <c r="N108" i="7"/>
  <c r="N107" i="7"/>
  <c r="L108" i="7"/>
  <c r="N109" i="7"/>
  <c r="L341" i="4"/>
  <c r="L340" i="4"/>
  <c r="L338" i="4"/>
  <c r="L342" i="4"/>
  <c r="N340" i="4"/>
  <c r="L339" i="4"/>
  <c r="N344" i="4"/>
  <c r="N339" i="4"/>
  <c r="N338" i="4"/>
  <c r="B116" i="8" l="1"/>
  <c r="B115" i="8"/>
  <c r="D120" i="8"/>
  <c r="D116" i="8"/>
  <c r="B117" i="8"/>
  <c r="B118" i="8"/>
  <c r="D114" i="8"/>
  <c r="B114" i="8"/>
  <c r="D115" i="8"/>
  <c r="B338" i="4"/>
  <c r="D338" i="4"/>
  <c r="B340" i="4"/>
  <c r="D339" i="4"/>
  <c r="D344" i="4"/>
  <c r="D340" i="4"/>
  <c r="B342" i="4"/>
  <c r="B341" i="4"/>
  <c r="B339" i="4"/>
  <c r="L332" i="8"/>
  <c r="N332" i="8"/>
  <c r="L334" i="8"/>
  <c r="L335" i="8"/>
  <c r="N337" i="8"/>
  <c r="N333" i="8"/>
  <c r="L333" i="8"/>
  <c r="L331" i="8"/>
  <c r="N331" i="8"/>
  <c r="B117" i="7"/>
  <c r="D120" i="7"/>
  <c r="B118" i="7"/>
  <c r="B116" i="7"/>
  <c r="B114" i="7"/>
  <c r="D114" i="7"/>
  <c r="B115" i="7"/>
  <c r="D116" i="7"/>
  <c r="D115" i="7"/>
  <c r="G116" i="4"/>
  <c r="I114" i="4"/>
  <c r="G117" i="4"/>
  <c r="I115" i="4"/>
  <c r="G114" i="4"/>
  <c r="I120" i="4"/>
  <c r="G118" i="4"/>
  <c r="G115" i="4"/>
  <c r="I116" i="4"/>
  <c r="B480" i="7"/>
  <c r="D479" i="7"/>
  <c r="D484" i="7"/>
  <c r="D480" i="7"/>
  <c r="B482" i="7"/>
  <c r="B481" i="7"/>
  <c r="B479" i="7"/>
  <c r="B478" i="7"/>
  <c r="D478" i="7"/>
  <c r="B334" i="8"/>
  <c r="B332" i="8"/>
  <c r="D337" i="8"/>
  <c r="B335" i="8"/>
  <c r="B333" i="8"/>
  <c r="D331" i="8"/>
  <c r="D333" i="8"/>
  <c r="B331" i="8"/>
  <c r="D332" i="8"/>
  <c r="N116" i="7"/>
  <c r="N114" i="7"/>
  <c r="L118" i="7"/>
  <c r="L117" i="7"/>
  <c r="N120" i="7"/>
  <c r="L116" i="7"/>
  <c r="L114" i="7"/>
  <c r="L115" i="7"/>
  <c r="N115" i="7"/>
  <c r="G339" i="4"/>
  <c r="G338" i="4"/>
  <c r="I344" i="4"/>
  <c r="I338" i="4"/>
  <c r="G341" i="4"/>
  <c r="G342" i="4"/>
  <c r="I340" i="4"/>
  <c r="I339" i="4"/>
  <c r="G340" i="4"/>
  <c r="L117" i="8"/>
  <c r="L116" i="8"/>
  <c r="L114" i="8"/>
  <c r="N120" i="8"/>
  <c r="L115" i="8"/>
  <c r="N114" i="8"/>
  <c r="L118" i="8"/>
  <c r="N115" i="8"/>
  <c r="N116" i="8"/>
  <c r="L475" i="7"/>
  <c r="N472" i="7"/>
  <c r="L473" i="7"/>
  <c r="N473" i="7"/>
  <c r="L471" i="7"/>
  <c r="N477" i="7"/>
  <c r="N471" i="7"/>
  <c r="L472" i="7"/>
  <c r="L474" i="7"/>
  <c r="G115" i="8"/>
  <c r="I116" i="8"/>
  <c r="G117" i="8"/>
  <c r="G118" i="8"/>
  <c r="G116" i="8"/>
  <c r="I114" i="8"/>
  <c r="I115" i="8"/>
  <c r="G114" i="8"/>
  <c r="I120" i="8"/>
  <c r="G125" i="7"/>
  <c r="G123" i="7"/>
  <c r="G121" i="7"/>
  <c r="I123" i="7"/>
  <c r="G122" i="7"/>
  <c r="G124" i="7"/>
  <c r="I122" i="7"/>
  <c r="I127" i="7"/>
  <c r="I121" i="7"/>
  <c r="G335" i="8"/>
  <c r="G333" i="8"/>
  <c r="G331" i="8"/>
  <c r="I337" i="8"/>
  <c r="I333" i="8"/>
  <c r="I332" i="8"/>
  <c r="I331" i="8"/>
  <c r="G334" i="8"/>
  <c r="G332" i="8"/>
  <c r="L125" i="4"/>
  <c r="N122" i="4"/>
  <c r="N127" i="4"/>
  <c r="L124" i="4"/>
  <c r="N121" i="4"/>
  <c r="N123" i="4"/>
  <c r="L122" i="4"/>
  <c r="L121" i="4"/>
  <c r="L123" i="4"/>
  <c r="N347" i="4"/>
  <c r="N345" i="4"/>
  <c r="L349" i="4"/>
  <c r="N351" i="4"/>
  <c r="N346" i="4"/>
  <c r="L345" i="4"/>
  <c r="L348" i="4"/>
  <c r="L347" i="4"/>
  <c r="L346" i="4"/>
  <c r="G479" i="7"/>
  <c r="G478" i="7"/>
  <c r="G482" i="7"/>
  <c r="I480" i="7"/>
  <c r="I479" i="7"/>
  <c r="I484" i="7"/>
  <c r="I478" i="7"/>
  <c r="G481" i="7"/>
  <c r="G480" i="7"/>
  <c r="L335" i="7"/>
  <c r="N332" i="7"/>
  <c r="N337" i="7"/>
  <c r="L334" i="7"/>
  <c r="N331" i="7"/>
  <c r="N333" i="7"/>
  <c r="L333" i="7"/>
  <c r="L331" i="7"/>
  <c r="L332" i="7"/>
  <c r="G475" i="8"/>
  <c r="G473" i="8"/>
  <c r="G471" i="8"/>
  <c r="I477" i="8"/>
  <c r="G474" i="8"/>
  <c r="I473" i="8"/>
  <c r="G472" i="8"/>
  <c r="I471" i="8"/>
  <c r="I472" i="8"/>
  <c r="D332" i="7"/>
  <c r="D337" i="7"/>
  <c r="B334" i="7"/>
  <c r="D333" i="7"/>
  <c r="B333" i="7"/>
  <c r="B331" i="7"/>
  <c r="B332" i="7"/>
  <c r="B335" i="7"/>
  <c r="D331" i="7"/>
  <c r="D479" i="8"/>
  <c r="B480" i="8"/>
  <c r="B479" i="8"/>
  <c r="D478" i="8"/>
  <c r="D480" i="8"/>
  <c r="B481" i="8"/>
  <c r="B478" i="8"/>
  <c r="B482" i="8"/>
  <c r="D484" i="8"/>
  <c r="N466" i="8"/>
  <c r="N464" i="8"/>
  <c r="L468" i="8"/>
  <c r="L466" i="8"/>
  <c r="L465" i="8"/>
  <c r="L464" i="8"/>
  <c r="N470" i="8"/>
  <c r="N465" i="8"/>
  <c r="L467" i="8"/>
  <c r="B117" i="4"/>
  <c r="B115" i="4"/>
  <c r="D120" i="4"/>
  <c r="D116" i="4"/>
  <c r="B116" i="4"/>
  <c r="D114" i="4"/>
  <c r="D115" i="4"/>
  <c r="B118" i="4"/>
  <c r="B114" i="4"/>
  <c r="G339" i="7"/>
  <c r="G338" i="7"/>
  <c r="G340" i="7"/>
  <c r="G341" i="7"/>
  <c r="I339" i="7"/>
  <c r="I340" i="7"/>
  <c r="I344" i="7"/>
  <c r="G342" i="7"/>
  <c r="I338" i="7"/>
  <c r="D121" i="8" l="1"/>
  <c r="D127" i="8"/>
  <c r="D123" i="8"/>
  <c r="B122" i="8"/>
  <c r="B125" i="8"/>
  <c r="B121" i="8"/>
  <c r="D122" i="8"/>
  <c r="B123" i="8"/>
  <c r="B124" i="8"/>
  <c r="B349" i="4"/>
  <c r="B347" i="4"/>
  <c r="B345" i="4"/>
  <c r="D345" i="4"/>
  <c r="B346" i="4"/>
  <c r="D347" i="4"/>
  <c r="D346" i="4"/>
  <c r="B348" i="4"/>
  <c r="D351" i="4"/>
  <c r="L338" i="8"/>
  <c r="L339" i="8"/>
  <c r="L342" i="8"/>
  <c r="N344" i="8"/>
  <c r="N340" i="8"/>
  <c r="L341" i="8"/>
  <c r="L340" i="8"/>
  <c r="N339" i="8"/>
  <c r="N338" i="8"/>
  <c r="B489" i="7"/>
  <c r="B487" i="7"/>
  <c r="B485" i="7"/>
  <c r="D487" i="7"/>
  <c r="D486" i="7"/>
  <c r="B488" i="7"/>
  <c r="B486" i="7"/>
  <c r="D485" i="7"/>
  <c r="D491" i="7"/>
  <c r="G124" i="4"/>
  <c r="G121" i="4"/>
  <c r="G125" i="4"/>
  <c r="I121" i="4"/>
  <c r="I127" i="4"/>
  <c r="G122" i="4"/>
  <c r="I122" i="4"/>
  <c r="I123" i="4"/>
  <c r="G123" i="4"/>
  <c r="D122" i="7"/>
  <c r="D123" i="7"/>
  <c r="B124" i="7"/>
  <c r="D121" i="7"/>
  <c r="B123" i="7"/>
  <c r="B121" i="7"/>
  <c r="B122" i="7"/>
  <c r="B125" i="7"/>
  <c r="D127" i="7"/>
  <c r="I351" i="7"/>
  <c r="I346" i="7"/>
  <c r="G345" i="7"/>
  <c r="G349" i="7"/>
  <c r="I347" i="7"/>
  <c r="G346" i="7"/>
  <c r="I345" i="7"/>
  <c r="G348" i="7"/>
  <c r="G347" i="7"/>
  <c r="L341" i="7"/>
  <c r="L340" i="7"/>
  <c r="L338" i="7"/>
  <c r="L342" i="7"/>
  <c r="L339" i="7"/>
  <c r="N344" i="7"/>
  <c r="N340" i="7"/>
  <c r="N339" i="7"/>
  <c r="N338" i="7"/>
  <c r="D344" i="7"/>
  <c r="B340" i="7"/>
  <c r="B338" i="7"/>
  <c r="B341" i="7"/>
  <c r="D340" i="7"/>
  <c r="D339" i="7"/>
  <c r="B342" i="7"/>
  <c r="B339" i="7"/>
  <c r="D338" i="7"/>
  <c r="L131" i="4"/>
  <c r="L130" i="4"/>
  <c r="L128" i="4"/>
  <c r="L132" i="4"/>
  <c r="N134" i="4"/>
  <c r="N129" i="4"/>
  <c r="N128" i="4"/>
  <c r="L129" i="4"/>
  <c r="N130" i="4"/>
  <c r="I127" i="8"/>
  <c r="I122" i="8"/>
  <c r="I123" i="8"/>
  <c r="G125" i="8"/>
  <c r="G123" i="8"/>
  <c r="G122" i="8"/>
  <c r="G121" i="8"/>
  <c r="G124" i="8"/>
  <c r="I121" i="8"/>
  <c r="L481" i="7"/>
  <c r="L480" i="7"/>
  <c r="L478" i="7"/>
  <c r="L482" i="7"/>
  <c r="N480" i="7"/>
  <c r="L479" i="7"/>
  <c r="N478" i="7"/>
  <c r="N479" i="7"/>
  <c r="N484" i="7"/>
  <c r="N127" i="7"/>
  <c r="L122" i="7"/>
  <c r="L125" i="7"/>
  <c r="N123" i="7"/>
  <c r="L123" i="7"/>
  <c r="N121" i="7"/>
  <c r="L124" i="7"/>
  <c r="N122" i="7"/>
  <c r="L121" i="7"/>
  <c r="D491" i="8"/>
  <c r="B487" i="8"/>
  <c r="B485" i="8"/>
  <c r="B486" i="8"/>
  <c r="D485" i="8"/>
  <c r="B489" i="8"/>
  <c r="D486" i="8"/>
  <c r="B488" i="8"/>
  <c r="D487" i="8"/>
  <c r="G481" i="8"/>
  <c r="I480" i="8"/>
  <c r="I478" i="8"/>
  <c r="G482" i="8"/>
  <c r="I484" i="8"/>
  <c r="G479" i="8"/>
  <c r="I479" i="8"/>
  <c r="G480" i="8"/>
  <c r="G478" i="8"/>
  <c r="I491" i="7"/>
  <c r="I486" i="7"/>
  <c r="G485" i="7"/>
  <c r="I485" i="7"/>
  <c r="G488" i="7"/>
  <c r="I487" i="7"/>
  <c r="G486" i="7"/>
  <c r="G487" i="7"/>
  <c r="G489" i="7"/>
  <c r="N123" i="8"/>
  <c r="N121" i="8"/>
  <c r="N127" i="8"/>
  <c r="L124" i="8"/>
  <c r="L122" i="8"/>
  <c r="L121" i="8"/>
  <c r="L125" i="8"/>
  <c r="L123" i="8"/>
  <c r="N122" i="8"/>
  <c r="D339" i="8"/>
  <c r="B341" i="8"/>
  <c r="B340" i="8"/>
  <c r="D340" i="8"/>
  <c r="D344" i="8"/>
  <c r="B339" i="8"/>
  <c r="D338" i="8"/>
  <c r="B342" i="8"/>
  <c r="B338" i="8"/>
  <c r="G131" i="7"/>
  <c r="I130" i="7"/>
  <c r="I128" i="7"/>
  <c r="G132" i="7"/>
  <c r="I129" i="7"/>
  <c r="G128" i="7"/>
  <c r="G129" i="7"/>
  <c r="I134" i="7"/>
  <c r="G130" i="7"/>
  <c r="I351" i="4"/>
  <c r="I346" i="4"/>
  <c r="G345" i="4"/>
  <c r="G348" i="4"/>
  <c r="G347" i="4"/>
  <c r="I345" i="4"/>
  <c r="G346" i="4"/>
  <c r="I347" i="4"/>
  <c r="G349" i="4"/>
  <c r="N477" i="8"/>
  <c r="L472" i="8"/>
  <c r="L475" i="8"/>
  <c r="N473" i="8"/>
  <c r="N472" i="8"/>
  <c r="L471" i="8"/>
  <c r="N471" i="8"/>
  <c r="L473" i="8"/>
  <c r="L474" i="8"/>
  <c r="G341" i="8"/>
  <c r="I340" i="8"/>
  <c r="I338" i="8"/>
  <c r="I344" i="8"/>
  <c r="G340" i="8"/>
  <c r="I339" i="8"/>
  <c r="G342" i="8"/>
  <c r="G338" i="8"/>
  <c r="G339" i="8"/>
  <c r="D122" i="4"/>
  <c r="D127" i="4"/>
  <c r="B124" i="4"/>
  <c r="D123" i="4"/>
  <c r="B123" i="4"/>
  <c r="B125" i="4"/>
  <c r="B122" i="4"/>
  <c r="B121" i="4"/>
  <c r="D121" i="4"/>
  <c r="N358" i="4"/>
  <c r="L353" i="4"/>
  <c r="L356" i="4"/>
  <c r="N354" i="4"/>
  <c r="L355" i="4"/>
  <c r="N352" i="4"/>
  <c r="N353" i="4"/>
  <c r="L352" i="4"/>
  <c r="L354" i="4"/>
  <c r="D134" i="8" l="1"/>
  <c r="D130" i="8"/>
  <c r="B129" i="8"/>
  <c r="D129" i="8"/>
  <c r="B131" i="8"/>
  <c r="B132" i="8"/>
  <c r="B128" i="8"/>
  <c r="D128" i="8"/>
  <c r="B130" i="8"/>
  <c r="B495" i="7"/>
  <c r="D492" i="7"/>
  <c r="B492" i="7"/>
  <c r="B493" i="7"/>
  <c r="D494" i="7"/>
  <c r="D493" i="7"/>
  <c r="D498" i="7"/>
  <c r="B494" i="7"/>
  <c r="B496" i="7"/>
  <c r="B129" i="7"/>
  <c r="B131" i="7"/>
  <c r="D129" i="7"/>
  <c r="D134" i="7"/>
  <c r="B132" i="7"/>
  <c r="D128" i="7"/>
  <c r="D130" i="7"/>
  <c r="B130" i="7"/>
  <c r="B128" i="7"/>
  <c r="L347" i="8"/>
  <c r="N351" i="8"/>
  <c r="L349" i="8"/>
  <c r="N346" i="8"/>
  <c r="L348" i="8"/>
  <c r="N345" i="8"/>
  <c r="L346" i="8"/>
  <c r="L345" i="8"/>
  <c r="N347" i="8"/>
  <c r="B355" i="4"/>
  <c r="D352" i="4"/>
  <c r="D358" i="4"/>
  <c r="B354" i="4"/>
  <c r="B356" i="4"/>
  <c r="D353" i="4"/>
  <c r="B352" i="4"/>
  <c r="B353" i="4"/>
  <c r="D354" i="4"/>
  <c r="G130" i="4"/>
  <c r="G131" i="4"/>
  <c r="G132" i="4"/>
  <c r="I134" i="4"/>
  <c r="G128" i="4"/>
  <c r="I129" i="4"/>
  <c r="G129" i="4"/>
  <c r="I130" i="4"/>
  <c r="I128" i="4"/>
  <c r="L363" i="4"/>
  <c r="N360" i="4"/>
  <c r="N361" i="4"/>
  <c r="L361" i="4"/>
  <c r="L359" i="4"/>
  <c r="N365" i="4"/>
  <c r="L362" i="4"/>
  <c r="N359" i="4"/>
  <c r="L360" i="4"/>
  <c r="B496" i="8"/>
  <c r="D494" i="8"/>
  <c r="D492" i="8"/>
  <c r="B493" i="8"/>
  <c r="B492" i="8"/>
  <c r="B494" i="8"/>
  <c r="B495" i="8"/>
  <c r="D498" i="8"/>
  <c r="D493" i="8"/>
  <c r="G136" i="7"/>
  <c r="G139" i="7"/>
  <c r="I141" i="7"/>
  <c r="I135" i="7"/>
  <c r="G135" i="7"/>
  <c r="G138" i="7"/>
  <c r="I136" i="7"/>
  <c r="I137" i="7"/>
  <c r="G137" i="7"/>
  <c r="D351" i="8"/>
  <c r="B347" i="8"/>
  <c r="B345" i="8"/>
  <c r="B349" i="8"/>
  <c r="D347" i="8"/>
  <c r="B346" i="8"/>
  <c r="D346" i="8"/>
  <c r="B348" i="8"/>
  <c r="D345" i="8"/>
  <c r="G486" i="8"/>
  <c r="G489" i="8"/>
  <c r="G487" i="8"/>
  <c r="I486" i="8"/>
  <c r="G488" i="8"/>
  <c r="G485" i="8"/>
  <c r="I491" i="8"/>
  <c r="I485" i="8"/>
  <c r="I487" i="8"/>
  <c r="G132" i="8"/>
  <c r="G130" i="8"/>
  <c r="G128" i="8"/>
  <c r="I134" i="8"/>
  <c r="I130" i="8"/>
  <c r="I129" i="8"/>
  <c r="G129" i="8"/>
  <c r="I128" i="8"/>
  <c r="G131" i="8"/>
  <c r="D134" i="4"/>
  <c r="B130" i="4"/>
  <c r="B128" i="4"/>
  <c r="B131" i="4"/>
  <c r="D130" i="4"/>
  <c r="D129" i="4"/>
  <c r="B132" i="4"/>
  <c r="B129" i="4"/>
  <c r="D128" i="4"/>
  <c r="G356" i="4"/>
  <c r="G354" i="4"/>
  <c r="G352" i="4"/>
  <c r="I354" i="4"/>
  <c r="G353" i="4"/>
  <c r="I358" i="4"/>
  <c r="G355" i="4"/>
  <c r="I352" i="4"/>
  <c r="I353" i="4"/>
  <c r="L132" i="7"/>
  <c r="N129" i="7"/>
  <c r="N130" i="7"/>
  <c r="L130" i="7"/>
  <c r="L131" i="7"/>
  <c r="L129" i="7"/>
  <c r="N134" i="7"/>
  <c r="N128" i="7"/>
  <c r="L128" i="7"/>
  <c r="B349" i="7"/>
  <c r="D347" i="7"/>
  <c r="D345" i="7"/>
  <c r="B348" i="7"/>
  <c r="B347" i="7"/>
  <c r="D346" i="7"/>
  <c r="B345" i="7"/>
  <c r="D351" i="7"/>
  <c r="B346" i="7"/>
  <c r="G356" i="7"/>
  <c r="G354" i="7"/>
  <c r="G352" i="7"/>
  <c r="I353" i="7"/>
  <c r="I352" i="7"/>
  <c r="I354" i="7"/>
  <c r="G355" i="7"/>
  <c r="G353" i="7"/>
  <c r="I358" i="7"/>
  <c r="G346" i="8"/>
  <c r="I351" i="8"/>
  <c r="G348" i="8"/>
  <c r="G347" i="8"/>
  <c r="I346" i="8"/>
  <c r="I345" i="8"/>
  <c r="I347" i="8"/>
  <c r="G349" i="8"/>
  <c r="G345" i="8"/>
  <c r="L482" i="8"/>
  <c r="N479" i="8"/>
  <c r="N480" i="8"/>
  <c r="N484" i="8"/>
  <c r="L481" i="8"/>
  <c r="N478" i="8"/>
  <c r="L480" i="8"/>
  <c r="L478" i="8"/>
  <c r="L479" i="8"/>
  <c r="N137" i="4"/>
  <c r="N135" i="4"/>
  <c r="L139" i="4"/>
  <c r="L137" i="4"/>
  <c r="L136" i="4"/>
  <c r="L138" i="4"/>
  <c r="N136" i="4"/>
  <c r="N141" i="4"/>
  <c r="L135" i="4"/>
  <c r="N134" i="8"/>
  <c r="L129" i="8"/>
  <c r="L131" i="8"/>
  <c r="L128" i="8"/>
  <c r="L132" i="8"/>
  <c r="L130" i="8"/>
  <c r="N130" i="8"/>
  <c r="N129" i="8"/>
  <c r="N128" i="8"/>
  <c r="G496" i="7"/>
  <c r="G494" i="7"/>
  <c r="G492" i="7"/>
  <c r="G495" i="7"/>
  <c r="G493" i="7"/>
  <c r="I492" i="7"/>
  <c r="I493" i="7"/>
  <c r="I494" i="7"/>
  <c r="N487" i="7"/>
  <c r="N485" i="7"/>
  <c r="L489" i="7"/>
  <c r="L487" i="7"/>
  <c r="L486" i="7"/>
  <c r="N491" i="7"/>
  <c r="N486" i="7"/>
  <c r="L485" i="7"/>
  <c r="L488" i="7"/>
  <c r="N347" i="7"/>
  <c r="N345" i="7"/>
  <c r="L349" i="7"/>
  <c r="L348" i="7"/>
  <c r="N346" i="7"/>
  <c r="L346" i="7"/>
  <c r="L345" i="7"/>
  <c r="N351" i="7"/>
  <c r="L347" i="7"/>
  <c r="B137" i="8" l="1"/>
  <c r="D135" i="8"/>
  <c r="D136" i="8"/>
  <c r="B139" i="8"/>
  <c r="B138" i="8"/>
  <c r="B136" i="8"/>
  <c r="D141" i="8"/>
  <c r="B135" i="8"/>
  <c r="D137" i="8"/>
  <c r="D360" i="4"/>
  <c r="B363" i="4"/>
  <c r="D361" i="4"/>
  <c r="D359" i="4"/>
  <c r="B362" i="4"/>
  <c r="B360" i="4"/>
  <c r="D365" i="4"/>
  <c r="B361" i="4"/>
  <c r="B359" i="4"/>
  <c r="D500" i="7"/>
  <c r="B501" i="7"/>
  <c r="B503" i="7"/>
  <c r="B499" i="7"/>
  <c r="D499" i="7"/>
  <c r="B502" i="7"/>
  <c r="D501" i="7"/>
  <c r="B500" i="7"/>
  <c r="B137" i="7"/>
  <c r="B138" i="7"/>
  <c r="B136" i="7"/>
  <c r="D137" i="7"/>
  <c r="B135" i="7"/>
  <c r="B139" i="7"/>
  <c r="D141" i="7"/>
  <c r="D135" i="7"/>
  <c r="D136" i="7"/>
  <c r="I136" i="4"/>
  <c r="G136" i="4"/>
  <c r="G139" i="4"/>
  <c r="G137" i="4"/>
  <c r="G135" i="4"/>
  <c r="I135" i="4"/>
  <c r="I141" i="4"/>
  <c r="I137" i="4"/>
  <c r="G138" i="4"/>
  <c r="N354" i="8"/>
  <c r="N353" i="8"/>
  <c r="L354" i="8"/>
  <c r="L352" i="8"/>
  <c r="N352" i="8"/>
  <c r="L356" i="8"/>
  <c r="L353" i="8"/>
  <c r="L355" i="8"/>
  <c r="B355" i="7"/>
  <c r="B353" i="7"/>
  <c r="B354" i="7"/>
  <c r="D353" i="7"/>
  <c r="D352" i="7"/>
  <c r="D358" i="7"/>
  <c r="B356" i="7"/>
  <c r="D354" i="7"/>
  <c r="B352" i="7"/>
  <c r="L369" i="4"/>
  <c r="L368" i="4"/>
  <c r="L366" i="4"/>
  <c r="N368" i="4"/>
  <c r="N367" i="4"/>
  <c r="L370" i="4"/>
  <c r="L367" i="4"/>
  <c r="N372" i="4"/>
  <c r="N366" i="4"/>
  <c r="I358" i="8"/>
  <c r="I353" i="8"/>
  <c r="G355" i="8"/>
  <c r="G354" i="8"/>
  <c r="G353" i="8"/>
  <c r="I352" i="8"/>
  <c r="G356" i="8"/>
  <c r="I354" i="8"/>
  <c r="G352" i="8"/>
  <c r="B356" i="8"/>
  <c r="D354" i="8"/>
  <c r="D352" i="8"/>
  <c r="D358" i="8"/>
  <c r="D353" i="8"/>
  <c r="B352" i="8"/>
  <c r="B353" i="8"/>
  <c r="B355" i="8"/>
  <c r="B354" i="8"/>
  <c r="B502" i="8"/>
  <c r="B500" i="8"/>
  <c r="B503" i="8"/>
  <c r="B499" i="8"/>
  <c r="D505" i="8"/>
  <c r="B501" i="8"/>
  <c r="D499" i="8"/>
  <c r="D501" i="8"/>
  <c r="D500" i="8"/>
  <c r="L139" i="8"/>
  <c r="N136" i="8"/>
  <c r="L138" i="8"/>
  <c r="L135" i="8"/>
  <c r="N137" i="8"/>
  <c r="L136" i="8"/>
  <c r="N141" i="8"/>
  <c r="N135" i="8"/>
  <c r="L137" i="8"/>
  <c r="L488" i="8"/>
  <c r="L487" i="8"/>
  <c r="L485" i="8"/>
  <c r="N487" i="8"/>
  <c r="N486" i="8"/>
  <c r="N491" i="8"/>
  <c r="L486" i="8"/>
  <c r="N485" i="8"/>
  <c r="L489" i="8"/>
  <c r="G362" i="4"/>
  <c r="I361" i="4"/>
  <c r="I359" i="4"/>
  <c r="G363" i="4"/>
  <c r="G361" i="4"/>
  <c r="G360" i="4"/>
  <c r="I360" i="4"/>
  <c r="G359" i="4"/>
  <c r="I365" i="4"/>
  <c r="G138" i="8"/>
  <c r="I137" i="8"/>
  <c r="I135" i="8"/>
  <c r="I141" i="8"/>
  <c r="G137" i="8"/>
  <c r="I136" i="8"/>
  <c r="G135" i="8"/>
  <c r="G139" i="8"/>
  <c r="G136" i="8"/>
  <c r="I148" i="7"/>
  <c r="I143" i="7"/>
  <c r="G146" i="7"/>
  <c r="G145" i="7"/>
  <c r="G144" i="7"/>
  <c r="I142" i="7"/>
  <c r="G142" i="7"/>
  <c r="G143" i="7"/>
  <c r="I144" i="7"/>
  <c r="L353" i="7"/>
  <c r="L356" i="7"/>
  <c r="N354" i="7"/>
  <c r="L354" i="7"/>
  <c r="L352" i="7"/>
  <c r="L355" i="7"/>
  <c r="N353" i="7"/>
  <c r="N352" i="7"/>
  <c r="L493" i="7"/>
  <c r="L496" i="7"/>
  <c r="N494" i="7"/>
  <c r="N493" i="7"/>
  <c r="L492" i="7"/>
  <c r="L495" i="7"/>
  <c r="N492" i="7"/>
  <c r="L494" i="7"/>
  <c r="N148" i="4"/>
  <c r="L143" i="4"/>
  <c r="L146" i="4"/>
  <c r="N144" i="4"/>
  <c r="L144" i="4"/>
  <c r="N143" i="4"/>
  <c r="L142" i="4"/>
  <c r="L145" i="4"/>
  <c r="N142" i="4"/>
  <c r="G360" i="7"/>
  <c r="G359" i="7"/>
  <c r="G362" i="7"/>
  <c r="I361" i="7"/>
  <c r="G361" i="7"/>
  <c r="I360" i="7"/>
  <c r="I359" i="7"/>
  <c r="G363" i="7"/>
  <c r="L138" i="7"/>
  <c r="L137" i="7"/>
  <c r="L135" i="7"/>
  <c r="N137" i="7"/>
  <c r="N136" i="7"/>
  <c r="L136" i="7"/>
  <c r="L139" i="7"/>
  <c r="N135" i="7"/>
  <c r="N141" i="7"/>
  <c r="B139" i="4"/>
  <c r="D137" i="4"/>
  <c r="D135" i="4"/>
  <c r="B138" i="4"/>
  <c r="B137" i="4"/>
  <c r="D136" i="4"/>
  <c r="B135" i="4"/>
  <c r="D141" i="4"/>
  <c r="B136" i="4"/>
  <c r="I498" i="8"/>
  <c r="I493" i="8"/>
  <c r="G496" i="8"/>
  <c r="I494" i="8"/>
  <c r="G493" i="8"/>
  <c r="G492" i="8"/>
  <c r="G495" i="8"/>
  <c r="I492" i="8"/>
  <c r="G494" i="8"/>
  <c r="D148" i="8" l="1"/>
  <c r="B146" i="8"/>
  <c r="D143" i="8"/>
  <c r="B145" i="8"/>
  <c r="D142" i="8"/>
  <c r="B142" i="8"/>
  <c r="B143" i="8"/>
  <c r="B144" i="8"/>
  <c r="D144" i="8"/>
  <c r="G142" i="4"/>
  <c r="G145" i="4"/>
  <c r="G146" i="4"/>
  <c r="I142" i="4"/>
  <c r="G143" i="4"/>
  <c r="I143" i="4"/>
  <c r="I144" i="4"/>
  <c r="G144" i="4"/>
  <c r="I148" i="4"/>
  <c r="B367" i="4"/>
  <c r="B370" i="4"/>
  <c r="B368" i="4"/>
  <c r="B369" i="4"/>
  <c r="B366" i="4"/>
  <c r="D368" i="4"/>
  <c r="D372" i="4"/>
  <c r="D366" i="4"/>
  <c r="D367" i="4"/>
  <c r="B146" i="7"/>
  <c r="B142" i="7"/>
  <c r="B145" i="7"/>
  <c r="B143" i="7"/>
  <c r="D143" i="7"/>
  <c r="D142" i="7"/>
  <c r="D148" i="7"/>
  <c r="D144" i="7"/>
  <c r="B144" i="7"/>
  <c r="G503" i="8"/>
  <c r="G501" i="8"/>
  <c r="G499" i="8"/>
  <c r="I500" i="8"/>
  <c r="I499" i="8"/>
  <c r="G500" i="8"/>
  <c r="I501" i="8"/>
  <c r="I505" i="8"/>
  <c r="G502" i="8"/>
  <c r="L153" i="4"/>
  <c r="N150" i="4"/>
  <c r="N151" i="4"/>
  <c r="L150" i="4"/>
  <c r="L149" i="4"/>
  <c r="N155" i="4"/>
  <c r="L152" i="4"/>
  <c r="N149" i="4"/>
  <c r="L151" i="4"/>
  <c r="N375" i="4"/>
  <c r="N373" i="4"/>
  <c r="L375" i="4"/>
  <c r="N374" i="4"/>
  <c r="L374" i="4"/>
  <c r="N379" i="4"/>
  <c r="L373" i="4"/>
  <c r="L377" i="4"/>
  <c r="L376" i="4"/>
  <c r="N494" i="8"/>
  <c r="N492" i="8"/>
  <c r="L494" i="8"/>
  <c r="N493" i="8"/>
  <c r="L496" i="8"/>
  <c r="L493" i="8"/>
  <c r="L495" i="8"/>
  <c r="L492" i="8"/>
  <c r="N498" i="8"/>
  <c r="B361" i="7"/>
  <c r="B359" i="7"/>
  <c r="B360" i="7"/>
  <c r="B363" i="7"/>
  <c r="B362" i="7"/>
  <c r="D361" i="7"/>
  <c r="D359" i="7"/>
  <c r="D360" i="7"/>
  <c r="G153" i="7"/>
  <c r="G151" i="7"/>
  <c r="G149" i="7"/>
  <c r="I151" i="7"/>
  <c r="I149" i="7"/>
  <c r="G152" i="7"/>
  <c r="I155" i="7"/>
  <c r="G150" i="7"/>
  <c r="I150" i="7"/>
  <c r="D360" i="8"/>
  <c r="B362" i="8"/>
  <c r="D361" i="8"/>
  <c r="B363" i="8"/>
  <c r="B360" i="8"/>
  <c r="B359" i="8"/>
  <c r="D359" i="8"/>
  <c r="B361" i="8"/>
  <c r="G143" i="8"/>
  <c r="I148" i="8"/>
  <c r="G145" i="8"/>
  <c r="G144" i="8"/>
  <c r="I143" i="8"/>
  <c r="I142" i="8"/>
  <c r="I144" i="8"/>
  <c r="G142" i="8"/>
  <c r="G146" i="8"/>
  <c r="G367" i="4"/>
  <c r="G370" i="4"/>
  <c r="I368" i="4"/>
  <c r="I367" i="4"/>
  <c r="G366" i="4"/>
  <c r="I372" i="4"/>
  <c r="I366" i="4"/>
  <c r="G368" i="4"/>
  <c r="G369" i="4"/>
  <c r="L145" i="8"/>
  <c r="L144" i="8"/>
  <c r="L142" i="8"/>
  <c r="N148" i="8"/>
  <c r="N143" i="8"/>
  <c r="N142" i="8"/>
  <c r="L146" i="8"/>
  <c r="L143" i="8"/>
  <c r="N144" i="8"/>
  <c r="B145" i="4"/>
  <c r="B143" i="4"/>
  <c r="B144" i="4"/>
  <c r="D143" i="4"/>
  <c r="D142" i="4"/>
  <c r="D148" i="4"/>
  <c r="B146" i="4"/>
  <c r="B142" i="4"/>
  <c r="D144" i="4"/>
  <c r="N144" i="7"/>
  <c r="N142" i="7"/>
  <c r="L144" i="7"/>
  <c r="N143" i="7"/>
  <c r="N148" i="7"/>
  <c r="L142" i="7"/>
  <c r="L146" i="7"/>
  <c r="L145" i="7"/>
  <c r="L143" i="7"/>
  <c r="D507" i="8"/>
  <c r="B510" i="8"/>
  <c r="B506" i="8"/>
  <c r="B509" i="8"/>
  <c r="B508" i="8"/>
  <c r="D508" i="8"/>
  <c r="D512" i="8"/>
  <c r="B507" i="8"/>
  <c r="D506" i="8"/>
  <c r="G362" i="8"/>
  <c r="I361" i="8"/>
  <c r="I359" i="8"/>
  <c r="I360" i="8"/>
  <c r="G361" i="8"/>
  <c r="G360" i="8"/>
  <c r="G359" i="8"/>
  <c r="G363" i="8"/>
  <c r="B153" i="8" l="1"/>
  <c r="B151" i="8"/>
  <c r="B152" i="8"/>
  <c r="B149" i="8"/>
  <c r="D150" i="8"/>
  <c r="D151" i="8"/>
  <c r="B150" i="8"/>
  <c r="D155" i="8"/>
  <c r="D149" i="8"/>
  <c r="B153" i="7"/>
  <c r="D155" i="7"/>
  <c r="B149" i="7"/>
  <c r="B151" i="7"/>
  <c r="B150" i="7"/>
  <c r="D150" i="7"/>
  <c r="B152" i="7"/>
  <c r="D151" i="7"/>
  <c r="D149" i="7"/>
  <c r="G152" i="4"/>
  <c r="I155" i="4"/>
  <c r="G150" i="4"/>
  <c r="G153" i="4"/>
  <c r="G151" i="4"/>
  <c r="I149" i="4"/>
  <c r="G149" i="4"/>
  <c r="I151" i="4"/>
  <c r="I150" i="4"/>
  <c r="B374" i="4"/>
  <c r="B375" i="4"/>
  <c r="D375" i="4"/>
  <c r="D379" i="4"/>
  <c r="B377" i="4"/>
  <c r="B373" i="4"/>
  <c r="D374" i="4"/>
  <c r="D373" i="4"/>
  <c r="B376" i="4"/>
  <c r="N151" i="8"/>
  <c r="N149" i="8"/>
  <c r="L152" i="8"/>
  <c r="N155" i="8"/>
  <c r="N150" i="8"/>
  <c r="L151" i="8"/>
  <c r="L150" i="8"/>
  <c r="L149" i="8"/>
  <c r="L153" i="8"/>
  <c r="I155" i="8"/>
  <c r="I150" i="8"/>
  <c r="G152" i="8"/>
  <c r="G151" i="8"/>
  <c r="G150" i="8"/>
  <c r="I149" i="8"/>
  <c r="G153" i="8"/>
  <c r="I151" i="8"/>
  <c r="G149" i="8"/>
  <c r="I379" i="4"/>
  <c r="I374" i="4"/>
  <c r="G377" i="4"/>
  <c r="I373" i="4"/>
  <c r="G376" i="4"/>
  <c r="G375" i="4"/>
  <c r="I375" i="4"/>
  <c r="G374" i="4"/>
  <c r="G373" i="4"/>
  <c r="D519" i="8"/>
  <c r="B515" i="8"/>
  <c r="B513" i="8"/>
  <c r="B517" i="8"/>
  <c r="D515" i="8"/>
  <c r="B514" i="8"/>
  <c r="D514" i="8"/>
  <c r="B516" i="8"/>
  <c r="D513" i="8"/>
  <c r="N505" i="8"/>
  <c r="L500" i="8"/>
  <c r="L501" i="8"/>
  <c r="N500" i="8"/>
  <c r="N499" i="8"/>
  <c r="N501" i="8"/>
  <c r="L502" i="8"/>
  <c r="L503" i="8"/>
  <c r="L499" i="8"/>
  <c r="N386" i="4"/>
  <c r="L381" i="4"/>
  <c r="L382" i="4"/>
  <c r="N381" i="4"/>
  <c r="N380" i="4"/>
  <c r="L380" i="4"/>
  <c r="L383" i="4"/>
  <c r="L384" i="4"/>
  <c r="N382" i="4"/>
  <c r="N155" i="7"/>
  <c r="L150" i="7"/>
  <c r="L151" i="7"/>
  <c r="N150" i="7"/>
  <c r="N149" i="7"/>
  <c r="L152" i="7"/>
  <c r="L149" i="7"/>
  <c r="L153" i="7"/>
  <c r="N151" i="7"/>
  <c r="D150" i="4"/>
  <c r="B151" i="4"/>
  <c r="B150" i="4"/>
  <c r="D149" i="4"/>
  <c r="B152" i="4"/>
  <c r="D151" i="4"/>
  <c r="D155" i="4"/>
  <c r="B149" i="4"/>
  <c r="B153" i="4"/>
  <c r="G159" i="7"/>
  <c r="I158" i="7"/>
  <c r="I156" i="7"/>
  <c r="G160" i="7"/>
  <c r="G158" i="7"/>
  <c r="G157" i="7"/>
  <c r="I162" i="7"/>
  <c r="I157" i="7"/>
  <c r="G156" i="7"/>
  <c r="L159" i="4"/>
  <c r="L158" i="4"/>
  <c r="L156" i="4"/>
  <c r="N158" i="4"/>
  <c r="N157" i="4"/>
  <c r="N162" i="4"/>
  <c r="N156" i="4"/>
  <c r="L157" i="4"/>
  <c r="L160" i="4"/>
  <c r="G509" i="8"/>
  <c r="I508" i="8"/>
  <c r="I506" i="8"/>
  <c r="I512" i="8"/>
  <c r="G510" i="8"/>
  <c r="G506" i="8"/>
  <c r="G508" i="8"/>
  <c r="G507" i="8"/>
  <c r="I507" i="8"/>
  <c r="D162" i="8" l="1"/>
  <c r="B156" i="8"/>
  <c r="B157" i="8"/>
  <c r="B159" i="8"/>
  <c r="B158" i="8"/>
  <c r="D158" i="8"/>
  <c r="D156" i="8"/>
  <c r="D157" i="8"/>
  <c r="B160" i="8"/>
  <c r="B383" i="4"/>
  <c r="B382" i="4"/>
  <c r="D386" i="4"/>
  <c r="B380" i="4"/>
  <c r="D380" i="4"/>
  <c r="B384" i="4"/>
  <c r="D381" i="4"/>
  <c r="B381" i="4"/>
  <c r="D382" i="4"/>
  <c r="B156" i="7"/>
  <c r="D158" i="7"/>
  <c r="B160" i="7"/>
  <c r="D162" i="7"/>
  <c r="D157" i="7"/>
  <c r="B157" i="7"/>
  <c r="B159" i="7"/>
  <c r="D156" i="7"/>
  <c r="B158" i="7"/>
  <c r="G157" i="4"/>
  <c r="I162" i="4"/>
  <c r="I157" i="4"/>
  <c r="G158" i="4"/>
  <c r="G156" i="4"/>
  <c r="G159" i="4"/>
  <c r="I158" i="4"/>
  <c r="G160" i="4"/>
  <c r="I156" i="4"/>
  <c r="N165" i="4"/>
  <c r="N163" i="4"/>
  <c r="L165" i="4"/>
  <c r="N164" i="4"/>
  <c r="L166" i="4"/>
  <c r="L167" i="4"/>
  <c r="N169" i="4"/>
  <c r="L163" i="4"/>
  <c r="L164" i="4"/>
  <c r="G160" i="8"/>
  <c r="G158" i="8"/>
  <c r="G156" i="8"/>
  <c r="G159" i="8"/>
  <c r="G157" i="8"/>
  <c r="I156" i="8"/>
  <c r="I158" i="8"/>
  <c r="I157" i="8"/>
  <c r="I162" i="8"/>
  <c r="G514" i="8"/>
  <c r="I515" i="8"/>
  <c r="G516" i="8"/>
  <c r="G515" i="8"/>
  <c r="I513" i="8"/>
  <c r="I519" i="8"/>
  <c r="I514" i="8"/>
  <c r="G513" i="8"/>
  <c r="G517" i="8"/>
  <c r="G164" i="7"/>
  <c r="I165" i="7"/>
  <c r="I164" i="7"/>
  <c r="G163" i="7"/>
  <c r="I169" i="7"/>
  <c r="G165" i="7"/>
  <c r="G167" i="7"/>
  <c r="I163" i="7"/>
  <c r="G166" i="7"/>
  <c r="L510" i="8"/>
  <c r="N507" i="8"/>
  <c r="N512" i="8"/>
  <c r="L508" i="8"/>
  <c r="L507" i="8"/>
  <c r="N506" i="8"/>
  <c r="L506" i="8"/>
  <c r="L509" i="8"/>
  <c r="N508" i="8"/>
  <c r="D162" i="4"/>
  <c r="B158" i="4"/>
  <c r="B156" i="4"/>
  <c r="B157" i="4"/>
  <c r="D156" i="4"/>
  <c r="D158" i="4"/>
  <c r="B160" i="4"/>
  <c r="D157" i="4"/>
  <c r="B159" i="4"/>
  <c r="L391" i="4"/>
  <c r="N388" i="4"/>
  <c r="N393" i="4"/>
  <c r="L389" i="4"/>
  <c r="L388" i="4"/>
  <c r="N387" i="4"/>
  <c r="L390" i="4"/>
  <c r="N389" i="4"/>
  <c r="L387" i="4"/>
  <c r="G384" i="4"/>
  <c r="G382" i="4"/>
  <c r="G380" i="4"/>
  <c r="I386" i="4"/>
  <c r="G383" i="4"/>
  <c r="G381" i="4"/>
  <c r="I381" i="4"/>
  <c r="I380" i="4"/>
  <c r="I382" i="4"/>
  <c r="L160" i="7"/>
  <c r="N157" i="7"/>
  <c r="N162" i="7"/>
  <c r="L158" i="7"/>
  <c r="L157" i="7"/>
  <c r="N156" i="7"/>
  <c r="N158" i="7"/>
  <c r="L156" i="7"/>
  <c r="L159" i="7"/>
  <c r="B524" i="8"/>
  <c r="D522" i="8"/>
  <c r="D520" i="8"/>
  <c r="D521" i="8"/>
  <c r="B520" i="8"/>
  <c r="D526" i="8"/>
  <c r="B521" i="8"/>
  <c r="B523" i="8"/>
  <c r="B522" i="8"/>
  <c r="N162" i="8"/>
  <c r="L157" i="8"/>
  <c r="L160" i="8"/>
  <c r="L158" i="8"/>
  <c r="N158" i="8"/>
  <c r="L156" i="8"/>
  <c r="L159" i="8"/>
  <c r="N157" i="8"/>
  <c r="N156" i="8"/>
  <c r="D169" i="8" l="1"/>
  <c r="B163" i="8"/>
  <c r="B166" i="8"/>
  <c r="B167" i="8"/>
  <c r="D164" i="8"/>
  <c r="D163" i="8"/>
  <c r="B164" i="8"/>
  <c r="D165" i="8"/>
  <c r="B165" i="8"/>
  <c r="B391" i="4"/>
  <c r="D387" i="4"/>
  <c r="D388" i="4"/>
  <c r="B388" i="4"/>
  <c r="D393" i="4"/>
  <c r="D389" i="4"/>
  <c r="B389" i="4"/>
  <c r="B387" i="4"/>
  <c r="B390" i="4"/>
  <c r="B163" i="7"/>
  <c r="B164" i="7"/>
  <c r="B167" i="7"/>
  <c r="D165" i="7"/>
  <c r="B165" i="7"/>
  <c r="D164" i="7"/>
  <c r="D169" i="7"/>
  <c r="B166" i="7"/>
  <c r="D163" i="7"/>
  <c r="I169" i="4"/>
  <c r="I165" i="4"/>
  <c r="I163" i="4"/>
  <c r="I164" i="4"/>
  <c r="G164" i="4"/>
  <c r="G165" i="4"/>
  <c r="G166" i="4"/>
  <c r="G167" i="4"/>
  <c r="G163" i="4"/>
  <c r="G390" i="4"/>
  <c r="I389" i="4"/>
  <c r="I387" i="4"/>
  <c r="G391" i="4"/>
  <c r="G389" i="4"/>
  <c r="G388" i="4"/>
  <c r="G387" i="4"/>
  <c r="I393" i="4"/>
  <c r="I388" i="4"/>
  <c r="G166" i="8"/>
  <c r="I165" i="8"/>
  <c r="I163" i="8"/>
  <c r="G164" i="8"/>
  <c r="G163" i="8"/>
  <c r="G167" i="8"/>
  <c r="I164" i="8"/>
  <c r="I169" i="8"/>
  <c r="G165" i="8"/>
  <c r="N176" i="4"/>
  <c r="L171" i="4"/>
  <c r="L172" i="4"/>
  <c r="N171" i="4"/>
  <c r="N170" i="4"/>
  <c r="L174" i="4"/>
  <c r="N172" i="4"/>
  <c r="L173" i="4"/>
  <c r="L170" i="4"/>
  <c r="L397" i="4"/>
  <c r="L396" i="4"/>
  <c r="L394" i="4"/>
  <c r="N400" i="4"/>
  <c r="L395" i="4"/>
  <c r="N394" i="4"/>
  <c r="L398" i="4"/>
  <c r="N396" i="4"/>
  <c r="N395" i="4"/>
  <c r="L516" i="8"/>
  <c r="L515" i="8"/>
  <c r="L513" i="8"/>
  <c r="N519" i="8"/>
  <c r="L514" i="8"/>
  <c r="N513" i="8"/>
  <c r="L517" i="8"/>
  <c r="N515" i="8"/>
  <c r="N514" i="8"/>
  <c r="B167" i="4"/>
  <c r="D165" i="4"/>
  <c r="D163" i="4"/>
  <c r="B164" i="4"/>
  <c r="B163" i="4"/>
  <c r="D164" i="4"/>
  <c r="B165" i="4"/>
  <c r="B166" i="4"/>
  <c r="D169" i="4"/>
  <c r="I176" i="7"/>
  <c r="I171" i="7"/>
  <c r="I172" i="7"/>
  <c r="I170" i="7"/>
  <c r="G173" i="7"/>
  <c r="G171" i="7"/>
  <c r="G172" i="7"/>
  <c r="G174" i="7"/>
  <c r="G170" i="7"/>
  <c r="I526" i="8"/>
  <c r="I521" i="8"/>
  <c r="I522" i="8"/>
  <c r="G524" i="8"/>
  <c r="G522" i="8"/>
  <c r="G521" i="8"/>
  <c r="I520" i="8"/>
  <c r="G523" i="8"/>
  <c r="G520" i="8"/>
  <c r="L167" i="8"/>
  <c r="N164" i="8"/>
  <c r="L165" i="8"/>
  <c r="N165" i="8"/>
  <c r="L164" i="8"/>
  <c r="L163" i="8"/>
  <c r="L166" i="8"/>
  <c r="N163" i="8"/>
  <c r="N169" i="8"/>
  <c r="B530" i="8"/>
  <c r="B528" i="8"/>
  <c r="D527" i="8"/>
  <c r="D528" i="8"/>
  <c r="B527" i="8"/>
  <c r="D529" i="8"/>
  <c r="B531" i="8"/>
  <c r="D533" i="8"/>
  <c r="B529" i="8"/>
  <c r="L166" i="7"/>
  <c r="L165" i="7"/>
  <c r="L163" i="7"/>
  <c r="N169" i="7"/>
  <c r="L164" i="7"/>
  <c r="N163" i="7"/>
  <c r="L167" i="7"/>
  <c r="N165" i="7"/>
  <c r="N164" i="7"/>
  <c r="B170" i="8" l="1"/>
  <c r="D170" i="8"/>
  <c r="B172" i="8"/>
  <c r="D171" i="8"/>
  <c r="D176" i="8"/>
  <c r="D172" i="8"/>
  <c r="B171" i="8"/>
  <c r="B173" i="8"/>
  <c r="B174" i="8"/>
  <c r="B398" i="4"/>
  <c r="D396" i="4"/>
  <c r="D400" i="4"/>
  <c r="D395" i="4"/>
  <c r="B395" i="4"/>
  <c r="B394" i="4"/>
  <c r="B397" i="4"/>
  <c r="B396" i="4"/>
  <c r="D394" i="4"/>
  <c r="G172" i="4"/>
  <c r="I171" i="4"/>
  <c r="I172" i="4"/>
  <c r="G170" i="4"/>
  <c r="I170" i="4"/>
  <c r="G174" i="4"/>
  <c r="G171" i="4"/>
  <c r="I176" i="4"/>
  <c r="G173" i="4"/>
  <c r="B174" i="7"/>
  <c r="B173" i="7"/>
  <c r="B171" i="7"/>
  <c r="D176" i="7"/>
  <c r="B172" i="7"/>
  <c r="D170" i="7"/>
  <c r="D171" i="7"/>
  <c r="D172" i="7"/>
  <c r="B170" i="7"/>
  <c r="D535" i="8"/>
  <c r="D540" i="8"/>
  <c r="B537" i="8"/>
  <c r="B534" i="8"/>
  <c r="B538" i="8"/>
  <c r="B536" i="8"/>
  <c r="D534" i="8"/>
  <c r="B535" i="8"/>
  <c r="D536" i="8"/>
  <c r="B173" i="4"/>
  <c r="B171" i="4"/>
  <c r="B174" i="4"/>
  <c r="B170" i="4"/>
  <c r="D170" i="4"/>
  <c r="D176" i="4"/>
  <c r="D172" i="4"/>
  <c r="D171" i="4"/>
  <c r="B172" i="4"/>
  <c r="N403" i="4"/>
  <c r="N401" i="4"/>
  <c r="N407" i="4"/>
  <c r="L404" i="4"/>
  <c r="L402" i="4"/>
  <c r="L401" i="4"/>
  <c r="L405" i="4"/>
  <c r="L403" i="4"/>
  <c r="N402" i="4"/>
  <c r="L181" i="4"/>
  <c r="N178" i="4"/>
  <c r="N183" i="4"/>
  <c r="L179" i="4"/>
  <c r="L178" i="4"/>
  <c r="N177" i="4"/>
  <c r="N179" i="4"/>
  <c r="L177" i="4"/>
  <c r="L180" i="4"/>
  <c r="G531" i="8"/>
  <c r="G529" i="8"/>
  <c r="G527" i="8"/>
  <c r="I533" i="8"/>
  <c r="I529" i="8"/>
  <c r="I528" i="8"/>
  <c r="G528" i="8"/>
  <c r="G530" i="8"/>
  <c r="I527" i="8"/>
  <c r="G171" i="8"/>
  <c r="G170" i="8"/>
  <c r="I176" i="8"/>
  <c r="I170" i="8"/>
  <c r="G173" i="8"/>
  <c r="I172" i="8"/>
  <c r="G174" i="8"/>
  <c r="G172" i="8"/>
  <c r="I171" i="8"/>
  <c r="L173" i="8"/>
  <c r="L172" i="8"/>
  <c r="L170" i="8"/>
  <c r="L174" i="8"/>
  <c r="N172" i="8"/>
  <c r="L171" i="8"/>
  <c r="N176" i="8"/>
  <c r="N171" i="8"/>
  <c r="N170" i="8"/>
  <c r="N172" i="7"/>
  <c r="N170" i="7"/>
  <c r="N176" i="7"/>
  <c r="L173" i="7"/>
  <c r="L171" i="7"/>
  <c r="L170" i="7"/>
  <c r="N171" i="7"/>
  <c r="L172" i="7"/>
  <c r="L174" i="7"/>
  <c r="G181" i="7"/>
  <c r="G179" i="7"/>
  <c r="G177" i="7"/>
  <c r="I183" i="7"/>
  <c r="I179" i="7"/>
  <c r="I178" i="7"/>
  <c r="G180" i="7"/>
  <c r="G178" i="7"/>
  <c r="I177" i="7"/>
  <c r="N522" i="8"/>
  <c r="N520" i="8"/>
  <c r="N526" i="8"/>
  <c r="L523" i="8"/>
  <c r="L521" i="8"/>
  <c r="L520" i="8"/>
  <c r="L522" i="8"/>
  <c r="L524" i="8"/>
  <c r="N521" i="8"/>
  <c r="G395" i="4"/>
  <c r="I396" i="4"/>
  <c r="G398" i="4"/>
  <c r="G396" i="4"/>
  <c r="I395" i="4"/>
  <c r="G394" i="4"/>
  <c r="I394" i="4"/>
  <c r="G397" i="4"/>
  <c r="I400" i="4"/>
  <c r="B181" i="8" l="1"/>
  <c r="B179" i="8"/>
  <c r="B177" i="8"/>
  <c r="B180" i="8"/>
  <c r="D183" i="8"/>
  <c r="D177" i="8"/>
  <c r="B178" i="8"/>
  <c r="D179" i="8"/>
  <c r="D178" i="8"/>
  <c r="D407" i="4"/>
  <c r="B401" i="4"/>
  <c r="D403" i="4"/>
  <c r="B403" i="4"/>
  <c r="B405" i="4"/>
  <c r="B404" i="4"/>
  <c r="B402" i="4"/>
  <c r="D401" i="4"/>
  <c r="D402" i="4"/>
  <c r="I177" i="4"/>
  <c r="G181" i="4"/>
  <c r="G180" i="4"/>
  <c r="G177" i="4"/>
  <c r="G178" i="4"/>
  <c r="I179" i="4"/>
  <c r="I183" i="4"/>
  <c r="I178" i="4"/>
  <c r="G179" i="4"/>
  <c r="B180" i="7"/>
  <c r="D177" i="7"/>
  <c r="D179" i="7"/>
  <c r="B178" i="7"/>
  <c r="B177" i="7"/>
  <c r="B181" i="7"/>
  <c r="D178" i="7"/>
  <c r="B179" i="7"/>
  <c r="D183" i="7"/>
  <c r="N414" i="4"/>
  <c r="L409" i="4"/>
  <c r="L411" i="4"/>
  <c r="L408" i="4"/>
  <c r="N410" i="4"/>
  <c r="N409" i="4"/>
  <c r="N408" i="4"/>
  <c r="L412" i="4"/>
  <c r="L410" i="4"/>
  <c r="D547" i="8"/>
  <c r="B543" i="8"/>
  <c r="B541" i="8"/>
  <c r="B544" i="8"/>
  <c r="B545" i="8"/>
  <c r="D541" i="8"/>
  <c r="D543" i="8"/>
  <c r="B542" i="8"/>
  <c r="D542" i="8"/>
  <c r="I407" i="4"/>
  <c r="I402" i="4"/>
  <c r="I403" i="4"/>
  <c r="G402" i="4"/>
  <c r="G401" i="4"/>
  <c r="I401" i="4"/>
  <c r="G405" i="4"/>
  <c r="G403" i="4"/>
  <c r="G404" i="4"/>
  <c r="G187" i="7"/>
  <c r="I186" i="7"/>
  <c r="I184" i="7"/>
  <c r="I190" i="7"/>
  <c r="G186" i="7"/>
  <c r="I185" i="7"/>
  <c r="G188" i="7"/>
  <c r="G184" i="7"/>
  <c r="G185" i="7"/>
  <c r="I183" i="8"/>
  <c r="I178" i="8"/>
  <c r="G177" i="8"/>
  <c r="G180" i="8"/>
  <c r="G179" i="8"/>
  <c r="I177" i="8"/>
  <c r="G181" i="8"/>
  <c r="G178" i="8"/>
  <c r="I179" i="8"/>
  <c r="G537" i="8"/>
  <c r="I536" i="8"/>
  <c r="I534" i="8"/>
  <c r="I540" i="8"/>
  <c r="G536" i="8"/>
  <c r="I535" i="8"/>
  <c r="G534" i="8"/>
  <c r="G535" i="8"/>
  <c r="G538" i="8"/>
  <c r="L187" i="4"/>
  <c r="L186" i="4"/>
  <c r="L184" i="4"/>
  <c r="N190" i="4"/>
  <c r="L185" i="4"/>
  <c r="N184" i="4"/>
  <c r="N185" i="4"/>
  <c r="L188" i="4"/>
  <c r="N186" i="4"/>
  <c r="N183" i="7"/>
  <c r="L178" i="7"/>
  <c r="L180" i="7"/>
  <c r="L177" i="7"/>
  <c r="N177" i="7"/>
  <c r="N178" i="7"/>
  <c r="N179" i="7"/>
  <c r="L181" i="7"/>
  <c r="L179" i="7"/>
  <c r="N533" i="8"/>
  <c r="L528" i="8"/>
  <c r="L530" i="8"/>
  <c r="L527" i="8"/>
  <c r="L531" i="8"/>
  <c r="L529" i="8"/>
  <c r="N529" i="8"/>
  <c r="N528" i="8"/>
  <c r="N527" i="8"/>
  <c r="N179" i="8"/>
  <c r="N177" i="8"/>
  <c r="L181" i="8"/>
  <c r="N183" i="8"/>
  <c r="N178" i="8"/>
  <c r="L177" i="8"/>
  <c r="L180" i="8"/>
  <c r="L179" i="8"/>
  <c r="L178" i="8"/>
  <c r="D178" i="4"/>
  <c r="B181" i="4"/>
  <c r="B177" i="4"/>
  <c r="D183" i="4"/>
  <c r="B180" i="4"/>
  <c r="B179" i="4"/>
  <c r="D177" i="4"/>
  <c r="B178" i="4"/>
  <c r="D179" i="4"/>
  <c r="D185" i="8" l="1"/>
  <c r="B184" i="8"/>
  <c r="B186" i="8"/>
  <c r="B185" i="8"/>
  <c r="B187" i="8"/>
  <c r="D184" i="8"/>
  <c r="D190" i="8"/>
  <c r="B188" i="8"/>
  <c r="D186" i="8"/>
  <c r="B410" i="4"/>
  <c r="B412" i="4"/>
  <c r="D414" i="4"/>
  <c r="D408" i="4"/>
  <c r="B409" i="4"/>
  <c r="B408" i="4"/>
  <c r="B411" i="4"/>
  <c r="D410" i="4"/>
  <c r="D409" i="4"/>
  <c r="B185" i="7"/>
  <c r="D184" i="7"/>
  <c r="D186" i="7"/>
  <c r="B187" i="7"/>
  <c r="B188" i="7"/>
  <c r="B186" i="7"/>
  <c r="D185" i="7"/>
  <c r="B184" i="7"/>
  <c r="D190" i="7"/>
  <c r="I184" i="4"/>
  <c r="G188" i="4"/>
  <c r="I190" i="4"/>
  <c r="G184" i="4"/>
  <c r="I186" i="4"/>
  <c r="I185" i="4"/>
  <c r="G185" i="4"/>
  <c r="G187" i="4"/>
  <c r="G186" i="4"/>
  <c r="D190" i="4"/>
  <c r="B186" i="4"/>
  <c r="B184" i="4"/>
  <c r="B188" i="4"/>
  <c r="B187" i="4"/>
  <c r="D186" i="4"/>
  <c r="B185" i="4"/>
  <c r="D184" i="4"/>
  <c r="D185" i="4"/>
  <c r="L419" i="4"/>
  <c r="N416" i="4"/>
  <c r="L418" i="4"/>
  <c r="L415" i="4"/>
  <c r="N421" i="4"/>
  <c r="N415" i="4"/>
  <c r="N417" i="4"/>
  <c r="L416" i="4"/>
  <c r="L417" i="4"/>
  <c r="G542" i="8"/>
  <c r="I547" i="8"/>
  <c r="G544" i="8"/>
  <c r="G543" i="8"/>
  <c r="I542" i="8"/>
  <c r="I541" i="8"/>
  <c r="G545" i="8"/>
  <c r="G541" i="8"/>
  <c r="I543" i="8"/>
  <c r="G188" i="8"/>
  <c r="G186" i="8"/>
  <c r="G184" i="8"/>
  <c r="I186" i="8"/>
  <c r="G185" i="8"/>
  <c r="G187" i="8"/>
  <c r="I185" i="8"/>
  <c r="I190" i="8"/>
  <c r="I184" i="8"/>
  <c r="N193" i="4"/>
  <c r="N191" i="4"/>
  <c r="N197" i="4"/>
  <c r="L194" i="4"/>
  <c r="L192" i="4"/>
  <c r="L191" i="4"/>
  <c r="N192" i="4"/>
  <c r="L195" i="4"/>
  <c r="L193" i="4"/>
  <c r="G192" i="7"/>
  <c r="I197" i="7"/>
  <c r="G194" i="7"/>
  <c r="G193" i="7"/>
  <c r="I192" i="7"/>
  <c r="I191" i="7"/>
  <c r="G195" i="7"/>
  <c r="I193" i="7"/>
  <c r="G191" i="7"/>
  <c r="G412" i="4"/>
  <c r="G410" i="4"/>
  <c r="G408" i="4"/>
  <c r="I414" i="4"/>
  <c r="I410" i="4"/>
  <c r="I409" i="4"/>
  <c r="I408" i="4"/>
  <c r="G411" i="4"/>
  <c r="G409" i="4"/>
  <c r="L188" i="7"/>
  <c r="N185" i="7"/>
  <c r="L187" i="7"/>
  <c r="L184" i="7"/>
  <c r="L185" i="7"/>
  <c r="N186" i="7"/>
  <c r="N184" i="7"/>
  <c r="L186" i="7"/>
  <c r="N190" i="7"/>
  <c r="N190" i="8"/>
  <c r="L185" i="8"/>
  <c r="L188" i="8"/>
  <c r="N186" i="8"/>
  <c r="L187" i="8"/>
  <c r="N184" i="8"/>
  <c r="L184" i="8"/>
  <c r="L186" i="8"/>
  <c r="N185" i="8"/>
  <c r="L538" i="8"/>
  <c r="N535" i="8"/>
  <c r="L537" i="8"/>
  <c r="L534" i="8"/>
  <c r="N536" i="8"/>
  <c r="L535" i="8"/>
  <c r="N540" i="8"/>
  <c r="N534" i="8"/>
  <c r="L536" i="8"/>
  <c r="B552" i="8"/>
  <c r="D550" i="8"/>
  <c r="D548" i="8"/>
  <c r="D554" i="8"/>
  <c r="B550" i="8"/>
  <c r="B549" i="8"/>
  <c r="B551" i="8"/>
  <c r="D549" i="8"/>
  <c r="B548" i="8"/>
  <c r="B193" i="8" l="1"/>
  <c r="B191" i="8"/>
  <c r="B192" i="8"/>
  <c r="D197" i="8"/>
  <c r="D192" i="8"/>
  <c r="B195" i="8"/>
  <c r="D193" i="8"/>
  <c r="D191" i="8"/>
  <c r="B194" i="8"/>
  <c r="G194" i="4"/>
  <c r="G191" i="4"/>
  <c r="I192" i="4"/>
  <c r="G193" i="4"/>
  <c r="I193" i="4"/>
  <c r="I191" i="4"/>
  <c r="I197" i="4"/>
  <c r="G195" i="4"/>
  <c r="G192" i="4"/>
  <c r="D416" i="4"/>
  <c r="D417" i="4"/>
  <c r="D421" i="4"/>
  <c r="B418" i="4"/>
  <c r="B416" i="4"/>
  <c r="B419" i="4"/>
  <c r="D415" i="4"/>
  <c r="B417" i="4"/>
  <c r="B415" i="4"/>
  <c r="B191" i="7"/>
  <c r="B195" i="7"/>
  <c r="D197" i="7"/>
  <c r="D191" i="7"/>
  <c r="B194" i="7"/>
  <c r="B193" i="7"/>
  <c r="D193" i="7"/>
  <c r="D192" i="7"/>
  <c r="B192" i="7"/>
  <c r="G194" i="8"/>
  <c r="I193" i="8"/>
  <c r="I191" i="8"/>
  <c r="G195" i="8"/>
  <c r="G193" i="8"/>
  <c r="G192" i="8"/>
  <c r="I192" i="8"/>
  <c r="G191" i="8"/>
  <c r="I197" i="8"/>
  <c r="B558" i="8"/>
  <c r="B556" i="8"/>
  <c r="D561" i="8"/>
  <c r="D557" i="8"/>
  <c r="B559" i="8"/>
  <c r="D556" i="8"/>
  <c r="B555" i="8"/>
  <c r="B557" i="8"/>
  <c r="D555" i="8"/>
  <c r="I204" i="7"/>
  <c r="I199" i="7"/>
  <c r="G201" i="7"/>
  <c r="G200" i="7"/>
  <c r="G199" i="7"/>
  <c r="I198" i="7"/>
  <c r="G198" i="7"/>
  <c r="I200" i="7"/>
  <c r="G202" i="7"/>
  <c r="N204" i="4"/>
  <c r="L199" i="4"/>
  <c r="L201" i="4"/>
  <c r="L198" i="4"/>
  <c r="L202" i="4"/>
  <c r="L200" i="4"/>
  <c r="N198" i="4"/>
  <c r="N199" i="4"/>
  <c r="N200" i="4"/>
  <c r="I554" i="8"/>
  <c r="I549" i="8"/>
  <c r="G551" i="8"/>
  <c r="G550" i="8"/>
  <c r="G549" i="8"/>
  <c r="I548" i="8"/>
  <c r="G552" i="8"/>
  <c r="G548" i="8"/>
  <c r="I550" i="8"/>
  <c r="L425" i="4"/>
  <c r="L424" i="4"/>
  <c r="L422" i="4"/>
  <c r="N424" i="4"/>
  <c r="L423" i="4"/>
  <c r="N428" i="4"/>
  <c r="N423" i="4"/>
  <c r="N422" i="4"/>
  <c r="L426" i="4"/>
  <c r="L195" i="8"/>
  <c r="N192" i="8"/>
  <c r="N193" i="8"/>
  <c r="L193" i="8"/>
  <c r="L194" i="8"/>
  <c r="N191" i="8"/>
  <c r="L192" i="8"/>
  <c r="N197" i="8"/>
  <c r="L191" i="8"/>
  <c r="G418" i="4"/>
  <c r="I417" i="4"/>
  <c r="I415" i="4"/>
  <c r="I421" i="4"/>
  <c r="G417" i="4"/>
  <c r="I416" i="4"/>
  <c r="G419" i="4"/>
  <c r="G415" i="4"/>
  <c r="G416" i="4"/>
  <c r="B195" i="4"/>
  <c r="D193" i="4"/>
  <c r="D191" i="4"/>
  <c r="B193" i="4"/>
  <c r="B192" i="4"/>
  <c r="D192" i="4"/>
  <c r="B191" i="4"/>
  <c r="D197" i="4"/>
  <c r="B194" i="4"/>
  <c r="L544" i="8"/>
  <c r="L543" i="8"/>
  <c r="L541" i="8"/>
  <c r="N547" i="8"/>
  <c r="N542" i="8"/>
  <c r="N541" i="8"/>
  <c r="L542" i="8"/>
  <c r="N543" i="8"/>
  <c r="L545" i="8"/>
  <c r="L194" i="7"/>
  <c r="L193" i="7"/>
  <c r="L191" i="7"/>
  <c r="L195" i="7"/>
  <c r="N191" i="7"/>
  <c r="N192" i="7"/>
  <c r="L192" i="7"/>
  <c r="N193" i="7"/>
  <c r="N197" i="7"/>
  <c r="B200" i="8" l="1"/>
  <c r="B201" i="8"/>
  <c r="D204" i="8"/>
  <c r="D198" i="8"/>
  <c r="D200" i="8"/>
  <c r="B199" i="8"/>
  <c r="D199" i="8"/>
  <c r="B198" i="8"/>
  <c r="B202" i="8"/>
  <c r="D198" i="7"/>
  <c r="B198" i="7"/>
  <c r="B199" i="7"/>
  <c r="D204" i="7"/>
  <c r="D199" i="7"/>
  <c r="D200" i="7"/>
  <c r="B200" i="7"/>
  <c r="B202" i="7"/>
  <c r="B201" i="7"/>
  <c r="I204" i="4"/>
  <c r="G201" i="4"/>
  <c r="I199" i="4"/>
  <c r="G202" i="4"/>
  <c r="I200" i="4"/>
  <c r="I198" i="4"/>
  <c r="G198" i="4"/>
  <c r="G199" i="4"/>
  <c r="G200" i="4"/>
  <c r="D428" i="4"/>
  <c r="D424" i="4"/>
  <c r="B425" i="4"/>
  <c r="B422" i="4"/>
  <c r="D423" i="4"/>
  <c r="B426" i="4"/>
  <c r="D422" i="4"/>
  <c r="B424" i="4"/>
  <c r="B423" i="4"/>
  <c r="L209" i="4"/>
  <c r="N206" i="4"/>
  <c r="L208" i="4"/>
  <c r="L205" i="4"/>
  <c r="L207" i="4"/>
  <c r="N207" i="4"/>
  <c r="L206" i="4"/>
  <c r="N211" i="4"/>
  <c r="N205" i="4"/>
  <c r="G199" i="8"/>
  <c r="G202" i="8"/>
  <c r="I200" i="8"/>
  <c r="I199" i="8"/>
  <c r="G198" i="8"/>
  <c r="I204" i="8"/>
  <c r="I198" i="8"/>
  <c r="G201" i="8"/>
  <c r="G200" i="8"/>
  <c r="N200" i="7"/>
  <c r="N198" i="7"/>
  <c r="L202" i="7"/>
  <c r="L200" i="7"/>
  <c r="L199" i="7"/>
  <c r="N204" i="7"/>
  <c r="L198" i="7"/>
  <c r="L201" i="7"/>
  <c r="N199" i="7"/>
  <c r="L201" i="8"/>
  <c r="L200" i="8"/>
  <c r="L198" i="8"/>
  <c r="N200" i="8"/>
  <c r="N199" i="8"/>
  <c r="L202" i="8"/>
  <c r="L199" i="8"/>
  <c r="N204" i="8"/>
  <c r="N198" i="8"/>
  <c r="B201" i="4"/>
  <c r="B199" i="4"/>
  <c r="B202" i="4"/>
  <c r="D200" i="4"/>
  <c r="D199" i="4"/>
  <c r="B198" i="4"/>
  <c r="D198" i="4"/>
  <c r="B200" i="4"/>
  <c r="D204" i="4"/>
  <c r="G559" i="8"/>
  <c r="G557" i="8"/>
  <c r="G555" i="8"/>
  <c r="G558" i="8"/>
  <c r="G556" i="8"/>
  <c r="I555" i="8"/>
  <c r="I557" i="8"/>
  <c r="I561" i="8"/>
  <c r="I556" i="8"/>
  <c r="N550" i="8"/>
  <c r="N548" i="8"/>
  <c r="L551" i="8"/>
  <c r="N549" i="8"/>
  <c r="L552" i="8"/>
  <c r="L548" i="8"/>
  <c r="L549" i="8"/>
  <c r="L550" i="8"/>
  <c r="N554" i="8"/>
  <c r="G423" i="4"/>
  <c r="I428" i="4"/>
  <c r="G425" i="4"/>
  <c r="G424" i="4"/>
  <c r="I423" i="4"/>
  <c r="I422" i="4"/>
  <c r="G426" i="4"/>
  <c r="I424" i="4"/>
  <c r="G422" i="4"/>
  <c r="N431" i="4"/>
  <c r="N429" i="4"/>
  <c r="L433" i="4"/>
  <c r="L431" i="4"/>
  <c r="L430" i="4"/>
  <c r="L429" i="4"/>
  <c r="L432" i="4"/>
  <c r="N435" i="4"/>
  <c r="N430" i="4"/>
  <c r="G209" i="7"/>
  <c r="G207" i="7"/>
  <c r="G205" i="7"/>
  <c r="G208" i="7"/>
  <c r="G206" i="7"/>
  <c r="I205" i="7"/>
  <c r="I211" i="7"/>
  <c r="I207" i="7"/>
  <c r="I206" i="7"/>
  <c r="D563" i="8"/>
  <c r="D568" i="8"/>
  <c r="B565" i="8"/>
  <c r="D564" i="8"/>
  <c r="D562" i="8"/>
  <c r="B563" i="8"/>
  <c r="B564" i="8"/>
  <c r="B562" i="8"/>
  <c r="B566" i="8"/>
  <c r="B206" i="8" l="1"/>
  <c r="B207" i="8"/>
  <c r="D207" i="8"/>
  <c r="D211" i="8"/>
  <c r="B209" i="8"/>
  <c r="B205" i="8"/>
  <c r="D206" i="8"/>
  <c r="D205" i="8"/>
  <c r="B208" i="8"/>
  <c r="I211" i="4"/>
  <c r="G206" i="4"/>
  <c r="I205" i="4"/>
  <c r="G209" i="4"/>
  <c r="I207" i="4"/>
  <c r="I206" i="4"/>
  <c r="G208" i="4"/>
  <c r="G207" i="4"/>
  <c r="G205" i="4"/>
  <c r="D429" i="4"/>
  <c r="B432" i="4"/>
  <c r="B433" i="4"/>
  <c r="D430" i="4"/>
  <c r="B430" i="4"/>
  <c r="D431" i="4"/>
  <c r="B429" i="4"/>
  <c r="D435" i="4"/>
  <c r="B431" i="4"/>
  <c r="B206" i="7"/>
  <c r="B207" i="7"/>
  <c r="D211" i="7"/>
  <c r="B205" i="7"/>
  <c r="B208" i="7"/>
  <c r="D206" i="7"/>
  <c r="D205" i="7"/>
  <c r="D207" i="7"/>
  <c r="B209" i="7"/>
  <c r="D575" i="8"/>
  <c r="B571" i="8"/>
  <c r="B569" i="8"/>
  <c r="B572" i="8"/>
  <c r="D571" i="8"/>
  <c r="D570" i="8"/>
  <c r="B570" i="8"/>
  <c r="B573" i="8"/>
  <c r="D569" i="8"/>
  <c r="G215" i="7"/>
  <c r="I214" i="7"/>
  <c r="I212" i="7"/>
  <c r="G213" i="7"/>
  <c r="G212" i="7"/>
  <c r="I213" i="7"/>
  <c r="G216" i="7"/>
  <c r="G214" i="7"/>
  <c r="G565" i="8"/>
  <c r="I564" i="8"/>
  <c r="I562" i="8"/>
  <c r="G563" i="8"/>
  <c r="G562" i="8"/>
  <c r="G566" i="8"/>
  <c r="I563" i="8"/>
  <c r="I568" i="8"/>
  <c r="G564" i="8"/>
  <c r="N442" i="4"/>
  <c r="L437" i="4"/>
  <c r="L440" i="4"/>
  <c r="L438" i="4"/>
  <c r="N438" i="4"/>
  <c r="N437" i="4"/>
  <c r="L436" i="4"/>
  <c r="L439" i="4"/>
  <c r="N436" i="4"/>
  <c r="N211" i="7"/>
  <c r="L206" i="7"/>
  <c r="N207" i="7"/>
  <c r="N206" i="7"/>
  <c r="L205" i="7"/>
  <c r="L207" i="7"/>
  <c r="L209" i="7"/>
  <c r="N205" i="7"/>
  <c r="L208" i="7"/>
  <c r="I435" i="4"/>
  <c r="I430" i="4"/>
  <c r="G432" i="4"/>
  <c r="G431" i="4"/>
  <c r="G430" i="4"/>
  <c r="I429" i="4"/>
  <c r="G433" i="4"/>
  <c r="I431" i="4"/>
  <c r="G429" i="4"/>
  <c r="D206" i="4"/>
  <c r="D205" i="4"/>
  <c r="D211" i="4"/>
  <c r="B209" i="4"/>
  <c r="D207" i="4"/>
  <c r="B206" i="4"/>
  <c r="B205" i="4"/>
  <c r="B207" i="4"/>
  <c r="B208" i="4"/>
  <c r="N561" i="8"/>
  <c r="L556" i="8"/>
  <c r="L559" i="8"/>
  <c r="L555" i="8"/>
  <c r="L557" i="8"/>
  <c r="N555" i="8"/>
  <c r="L558" i="8"/>
  <c r="N556" i="8"/>
  <c r="N557" i="8"/>
  <c r="N207" i="8"/>
  <c r="N205" i="8"/>
  <c r="L207" i="8"/>
  <c r="N206" i="8"/>
  <c r="L206" i="8"/>
  <c r="N211" i="8"/>
  <c r="L205" i="8"/>
  <c r="L209" i="8"/>
  <c r="L208" i="8"/>
  <c r="I211" i="8"/>
  <c r="I206" i="8"/>
  <c r="G209" i="8"/>
  <c r="I205" i="8"/>
  <c r="G208" i="8"/>
  <c r="G206" i="8"/>
  <c r="G207" i="8"/>
  <c r="G205" i="8"/>
  <c r="I207" i="8"/>
  <c r="L215" i="4"/>
  <c r="L214" i="4"/>
  <c r="L212" i="4"/>
  <c r="L216" i="4"/>
  <c r="N214" i="4"/>
  <c r="L213" i="4"/>
  <c r="N213" i="4"/>
  <c r="N212" i="4"/>
  <c r="B213" i="8" l="1"/>
  <c r="D214" i="8"/>
  <c r="B216" i="8"/>
  <c r="D213" i="8"/>
  <c r="B215" i="8"/>
  <c r="B214" i="8"/>
  <c r="B212" i="8"/>
  <c r="D212" i="8"/>
  <c r="B214" i="7"/>
  <c r="D212" i="7"/>
  <c r="B213" i="7"/>
  <c r="D214" i="7"/>
  <c r="B216" i="7"/>
  <c r="B215" i="7"/>
  <c r="D213" i="7"/>
  <c r="B212" i="7"/>
  <c r="D442" i="4"/>
  <c r="D437" i="4"/>
  <c r="B437" i="4"/>
  <c r="B440" i="4"/>
  <c r="B439" i="4"/>
  <c r="D436" i="4"/>
  <c r="B438" i="4"/>
  <c r="D438" i="4"/>
  <c r="B436" i="4"/>
  <c r="I213" i="4"/>
  <c r="I214" i="4"/>
  <c r="G215" i="4"/>
  <c r="G212" i="4"/>
  <c r="G214" i="4"/>
  <c r="G216" i="4"/>
  <c r="G213" i="4"/>
  <c r="I212" i="4"/>
  <c r="L216" i="7"/>
  <c r="N213" i="7"/>
  <c r="L215" i="7"/>
  <c r="N212" i="7"/>
  <c r="N214" i="7"/>
  <c r="L214" i="7"/>
  <c r="L212" i="7"/>
  <c r="L213" i="7"/>
  <c r="G570" i="8"/>
  <c r="G569" i="8"/>
  <c r="I575" i="8"/>
  <c r="I569" i="8"/>
  <c r="I571" i="8"/>
  <c r="G572" i="8"/>
  <c r="I570" i="8"/>
  <c r="G573" i="8"/>
  <c r="G571" i="8"/>
  <c r="G440" i="4"/>
  <c r="G438" i="4"/>
  <c r="G436" i="4"/>
  <c r="G439" i="4"/>
  <c r="G437" i="4"/>
  <c r="I436" i="4"/>
  <c r="I437" i="4"/>
  <c r="I442" i="4"/>
  <c r="I438" i="4"/>
  <c r="B214" i="4"/>
  <c r="B212" i="4"/>
  <c r="B215" i="4"/>
  <c r="D213" i="4"/>
  <c r="D212" i="4"/>
  <c r="B213" i="4"/>
  <c r="D214" i="4"/>
  <c r="B216" i="4"/>
  <c r="B580" i="8"/>
  <c r="D578" i="8"/>
  <c r="D576" i="8"/>
  <c r="B579" i="8"/>
  <c r="B578" i="8"/>
  <c r="D577" i="8"/>
  <c r="B576" i="8"/>
  <c r="D582" i="8"/>
  <c r="B577" i="8"/>
  <c r="G216" i="8"/>
  <c r="G214" i="8"/>
  <c r="G212" i="8"/>
  <c r="G215" i="8"/>
  <c r="I213" i="8"/>
  <c r="I214" i="8"/>
  <c r="I212" i="8"/>
  <c r="G213" i="8"/>
  <c r="L213" i="8"/>
  <c r="L214" i="8"/>
  <c r="N213" i="8"/>
  <c r="N212" i="8"/>
  <c r="L212" i="8"/>
  <c r="L215" i="8"/>
  <c r="L216" i="8"/>
  <c r="N214" i="8"/>
  <c r="L566" i="8"/>
  <c r="N563" i="8"/>
  <c r="L564" i="8"/>
  <c r="N562" i="8"/>
  <c r="N568" i="8"/>
  <c r="N564" i="8"/>
  <c r="L565" i="8"/>
  <c r="L563" i="8"/>
  <c r="L562" i="8"/>
  <c r="L447" i="4"/>
  <c r="N444" i="4"/>
  <c r="N445" i="4"/>
  <c r="N449" i="4"/>
  <c r="L446" i="4"/>
  <c r="L444" i="4"/>
  <c r="L443" i="4"/>
  <c r="N443" i="4"/>
  <c r="L445" i="4"/>
  <c r="B447" i="4" l="1"/>
  <c r="D443" i="4"/>
  <c r="B446" i="4"/>
  <c r="B444" i="4"/>
  <c r="D445" i="4"/>
  <c r="D449" i="4"/>
  <c r="D444" i="4"/>
  <c r="B445" i="4"/>
  <c r="B443" i="4"/>
  <c r="B586" i="8"/>
  <c r="B584" i="8"/>
  <c r="B585" i="8"/>
  <c r="D584" i="8"/>
  <c r="D583" i="8"/>
  <c r="D585" i="8"/>
  <c r="B583" i="8"/>
  <c r="B587" i="8"/>
  <c r="D589" i="8"/>
  <c r="L453" i="4"/>
  <c r="L452" i="4"/>
  <c r="L450" i="4"/>
  <c r="N452" i="4"/>
  <c r="N451" i="4"/>
  <c r="L451" i="4"/>
  <c r="L454" i="4"/>
  <c r="N456" i="4"/>
  <c r="N450" i="4"/>
  <c r="L572" i="8"/>
  <c r="L571" i="8"/>
  <c r="L569" i="8"/>
  <c r="L573" i="8"/>
  <c r="N571" i="8"/>
  <c r="L570" i="8"/>
  <c r="N575" i="8"/>
  <c r="N569" i="8"/>
  <c r="N570" i="8"/>
  <c r="G446" i="4"/>
  <c r="I445" i="4"/>
  <c r="I443" i="4"/>
  <c r="G447" i="4"/>
  <c r="G444" i="4"/>
  <c r="G443" i="4"/>
  <c r="I449" i="4"/>
  <c r="I444" i="4"/>
  <c r="G445" i="4"/>
  <c r="I582" i="8"/>
  <c r="I577" i="8"/>
  <c r="G576" i="8"/>
  <c r="G579" i="8"/>
  <c r="G577" i="8"/>
  <c r="I578" i="8"/>
  <c r="G580" i="8"/>
  <c r="I576" i="8"/>
  <c r="G578" i="8"/>
  <c r="B450" i="4" l="1"/>
  <c r="D451" i="4"/>
  <c r="B452" i="4"/>
  <c r="B454" i="4"/>
  <c r="D456" i="4"/>
  <c r="D450" i="4"/>
  <c r="B453" i="4"/>
  <c r="B451" i="4"/>
  <c r="D452" i="4"/>
  <c r="G587" i="8"/>
  <c r="G585" i="8"/>
  <c r="G583" i="8"/>
  <c r="G586" i="8"/>
  <c r="I584" i="8"/>
  <c r="I583" i="8"/>
  <c r="I589" i="8"/>
  <c r="G584" i="8"/>
  <c r="I585" i="8"/>
  <c r="N578" i="8"/>
  <c r="N576" i="8"/>
  <c r="L580" i="8"/>
  <c r="N582" i="8"/>
  <c r="N577" i="8"/>
  <c r="L576" i="8"/>
  <c r="L578" i="8"/>
  <c r="L579" i="8"/>
  <c r="L577" i="8"/>
  <c r="N463" i="4"/>
  <c r="N459" i="4"/>
  <c r="N457" i="4"/>
  <c r="L459" i="4"/>
  <c r="N458" i="4"/>
  <c r="L461" i="4"/>
  <c r="L460" i="4"/>
  <c r="L457" i="4"/>
  <c r="L458" i="4"/>
  <c r="D591" i="8"/>
  <c r="B592" i="8"/>
  <c r="B591" i="8"/>
  <c r="D590" i="8"/>
  <c r="B594" i="8"/>
  <c r="B590" i="8"/>
  <c r="D592" i="8"/>
  <c r="B593" i="8"/>
  <c r="G451" i="4"/>
  <c r="G454" i="4"/>
  <c r="G452" i="4"/>
  <c r="G453" i="4"/>
  <c r="G450" i="4"/>
  <c r="I450" i="4"/>
  <c r="I452" i="4"/>
  <c r="I451" i="4"/>
  <c r="I456" i="4"/>
  <c r="B461" i="4" l="1"/>
  <c r="B457" i="4"/>
  <c r="D458" i="4"/>
  <c r="B458" i="4"/>
  <c r="B460" i="4"/>
  <c r="D457" i="4"/>
  <c r="D463" i="4"/>
  <c r="D459" i="4"/>
  <c r="B459" i="4"/>
  <c r="N589" i="8"/>
  <c r="L584" i="8"/>
  <c r="L587" i="8"/>
  <c r="N585" i="8"/>
  <c r="L586" i="8"/>
  <c r="N583" i="8"/>
  <c r="N584" i="8"/>
  <c r="L583" i="8"/>
  <c r="L585" i="8"/>
  <c r="N470" i="4"/>
  <c r="L465" i="4"/>
  <c r="L467" i="4"/>
  <c r="L464" i="4"/>
  <c r="L468" i="4"/>
  <c r="L466" i="4"/>
  <c r="N464" i="4"/>
  <c r="N465" i="4"/>
  <c r="N466" i="4"/>
  <c r="G593" i="8"/>
  <c r="I592" i="8"/>
  <c r="I590" i="8"/>
  <c r="G594" i="8"/>
  <c r="G592" i="8"/>
  <c r="G591" i="8"/>
  <c r="G590" i="8"/>
  <c r="I591" i="8"/>
  <c r="I463" i="4"/>
  <c r="I458" i="4"/>
  <c r="G461" i="4"/>
  <c r="I459" i="4"/>
  <c r="G458" i="4"/>
  <c r="G457" i="4"/>
  <c r="I457" i="4"/>
  <c r="G459" i="4"/>
  <c r="G460" i="4"/>
  <c r="D470" i="4" l="1"/>
  <c r="B466" i="4"/>
  <c r="B465" i="4"/>
  <c r="D465" i="4"/>
  <c r="D464" i="4"/>
  <c r="B468" i="4"/>
  <c r="B467" i="4"/>
  <c r="D466" i="4"/>
  <c r="B464" i="4"/>
  <c r="L475" i="4"/>
  <c r="N472" i="4"/>
  <c r="L474" i="4"/>
  <c r="L471" i="4"/>
  <c r="N473" i="4"/>
  <c r="L472" i="4"/>
  <c r="N477" i="4"/>
  <c r="L473" i="4"/>
  <c r="N471" i="4"/>
  <c r="L594" i="8"/>
  <c r="N591" i="8"/>
  <c r="N592" i="8"/>
  <c r="L593" i="8"/>
  <c r="L591" i="8"/>
  <c r="L590" i="8"/>
  <c r="N590" i="8"/>
  <c r="L592" i="8"/>
  <c r="G468" i="4"/>
  <c r="G466" i="4"/>
  <c r="G464" i="4"/>
  <c r="I470" i="4"/>
  <c r="I466" i="4"/>
  <c r="I465" i="4"/>
  <c r="G465" i="4"/>
  <c r="G467" i="4"/>
  <c r="I464" i="4"/>
  <c r="B472" i="4" l="1"/>
  <c r="D473" i="4"/>
  <c r="D477" i="4"/>
  <c r="B473" i="4"/>
  <c r="D472" i="4"/>
  <c r="B475" i="4"/>
  <c r="B471" i="4"/>
  <c r="B474" i="4"/>
  <c r="D471" i="4"/>
  <c r="G474" i="4"/>
  <c r="I473" i="4"/>
  <c r="I471" i="4"/>
  <c r="I477" i="4"/>
  <c r="G473" i="4"/>
  <c r="I472" i="4"/>
  <c r="G471" i="4"/>
  <c r="G472" i="4"/>
  <c r="G475" i="4"/>
  <c r="L481" i="4"/>
  <c r="L480" i="4"/>
  <c r="L478" i="4"/>
  <c r="N484" i="4"/>
  <c r="N479" i="4"/>
  <c r="N478" i="4"/>
  <c r="N480" i="4"/>
  <c r="L482" i="4"/>
  <c r="L479" i="4"/>
  <c r="B480" i="4" l="1"/>
  <c r="B482" i="4"/>
  <c r="B478" i="4"/>
  <c r="B479" i="4"/>
  <c r="D484" i="4"/>
  <c r="D479" i="4"/>
  <c r="D478" i="4"/>
  <c r="B481" i="4"/>
  <c r="D480" i="4"/>
  <c r="N487" i="4"/>
  <c r="N485" i="4"/>
  <c r="L488" i="4"/>
  <c r="L486" i="4"/>
  <c r="N491" i="4"/>
  <c r="L487" i="4"/>
  <c r="L485" i="4"/>
  <c r="L489" i="4"/>
  <c r="N486" i="4"/>
  <c r="G479" i="4"/>
  <c r="I484" i="4"/>
  <c r="G481" i="4"/>
  <c r="G480" i="4"/>
  <c r="I479" i="4"/>
  <c r="I478" i="4"/>
  <c r="I480" i="4"/>
  <c r="G478" i="4"/>
  <c r="G482" i="4"/>
  <c r="D487" i="4" l="1"/>
  <c r="B486" i="4"/>
  <c r="B489" i="4"/>
  <c r="B487" i="4"/>
  <c r="D486" i="4"/>
  <c r="D491" i="4"/>
  <c r="B485" i="4"/>
  <c r="D485" i="4"/>
  <c r="B488" i="4"/>
  <c r="I491" i="4"/>
  <c r="I486" i="4"/>
  <c r="G488" i="4"/>
  <c r="G487" i="4"/>
  <c r="G486" i="4"/>
  <c r="I485" i="4"/>
  <c r="I487" i="4"/>
  <c r="G485" i="4"/>
  <c r="G489" i="4"/>
  <c r="N498" i="4"/>
  <c r="L493" i="4"/>
  <c r="L495" i="4"/>
  <c r="N493" i="4"/>
  <c r="L494" i="4"/>
  <c r="L492" i="4"/>
  <c r="N492" i="4"/>
  <c r="L496" i="4"/>
  <c r="N494" i="4"/>
  <c r="D498" i="4" l="1"/>
  <c r="B492" i="4"/>
  <c r="D494" i="4"/>
  <c r="D492" i="4"/>
  <c r="B493" i="4"/>
  <c r="D493" i="4"/>
  <c r="B495" i="4"/>
  <c r="B496" i="4"/>
  <c r="B494" i="4"/>
  <c r="G496" i="4"/>
  <c r="G494" i="4"/>
  <c r="G492" i="4"/>
  <c r="G495" i="4"/>
  <c r="G493" i="4"/>
  <c r="I492" i="4"/>
  <c r="I494" i="4"/>
  <c r="I498" i="4"/>
  <c r="I493" i="4"/>
  <c r="L503" i="4"/>
  <c r="N500" i="4"/>
  <c r="L501" i="4"/>
  <c r="L499" i="4"/>
  <c r="L500" i="4"/>
  <c r="N505" i="4"/>
  <c r="N501" i="4"/>
  <c r="L502" i="4"/>
  <c r="N499" i="4"/>
  <c r="D500" i="4" l="1"/>
  <c r="D499" i="4"/>
  <c r="B500" i="4"/>
  <c r="D501" i="4"/>
  <c r="B499" i="4"/>
  <c r="B502" i="4"/>
  <c r="B501" i="4"/>
  <c r="D505" i="4"/>
  <c r="B503" i="4"/>
  <c r="G502" i="4"/>
  <c r="I501" i="4"/>
  <c r="I499" i="4"/>
  <c r="G500" i="4"/>
  <c r="G499" i="4"/>
  <c r="G503" i="4"/>
  <c r="I500" i="4"/>
  <c r="I505" i="4"/>
  <c r="G501" i="4"/>
  <c r="L509" i="4"/>
  <c r="L508" i="4"/>
  <c r="L506" i="4"/>
  <c r="L510" i="4"/>
  <c r="N508" i="4"/>
  <c r="L507" i="4"/>
  <c r="N506" i="4"/>
  <c r="N512" i="4"/>
  <c r="N507" i="4"/>
  <c r="D512" i="4" l="1"/>
  <c r="D508" i="4"/>
  <c r="D506" i="4"/>
  <c r="B507" i="4"/>
  <c r="B509" i="4"/>
  <c r="B506" i="4"/>
  <c r="B510" i="4"/>
  <c r="B508" i="4"/>
  <c r="D507" i="4"/>
  <c r="G507" i="4"/>
  <c r="G506" i="4"/>
  <c r="I512" i="4"/>
  <c r="I506" i="4"/>
  <c r="G510" i="4"/>
  <c r="G508" i="4"/>
  <c r="I507" i="4"/>
  <c r="I508" i="4"/>
  <c r="G509" i="4"/>
  <c r="N515" i="4"/>
  <c r="N513" i="4"/>
  <c r="L517" i="4"/>
  <c r="N519" i="4"/>
  <c r="N514" i="4"/>
  <c r="L513" i="4"/>
  <c r="L516" i="4"/>
  <c r="L514" i="4"/>
  <c r="L515" i="4"/>
  <c r="D513" i="4" l="1"/>
  <c r="D519" i="4"/>
  <c r="B517" i="4"/>
  <c r="B515" i="4"/>
  <c r="B513" i="4"/>
  <c r="D515" i="4"/>
  <c r="D514" i="4"/>
  <c r="B516" i="4"/>
  <c r="B514" i="4"/>
  <c r="N526" i="4"/>
  <c r="L521" i="4"/>
  <c r="L524" i="4"/>
  <c r="N522" i="4"/>
  <c r="L523" i="4"/>
  <c r="N520" i="4"/>
  <c r="L522" i="4"/>
  <c r="L520" i="4"/>
  <c r="N521" i="4"/>
  <c r="I519" i="4"/>
  <c r="I514" i="4"/>
  <c r="G513" i="4"/>
  <c r="G516" i="4"/>
  <c r="I515" i="4"/>
  <c r="G514" i="4"/>
  <c r="G517" i="4"/>
  <c r="I513" i="4"/>
  <c r="G515" i="4"/>
  <c r="B522" i="4" l="1"/>
  <c r="B524" i="4"/>
  <c r="D526" i="4"/>
  <c r="B521" i="4"/>
  <c r="D522" i="4"/>
  <c r="B523" i="4"/>
  <c r="D520" i="4"/>
  <c r="B520" i="4"/>
  <c r="D521" i="4"/>
  <c r="G524" i="4"/>
  <c r="G522" i="4"/>
  <c r="G520" i="4"/>
  <c r="I526" i="4"/>
  <c r="G521" i="4"/>
  <c r="G523" i="4"/>
  <c r="I521" i="4"/>
  <c r="I522" i="4"/>
  <c r="I520" i="4"/>
  <c r="L531" i="4"/>
  <c r="N528" i="4"/>
  <c r="N529" i="4"/>
  <c r="N533" i="4"/>
  <c r="L529" i="4"/>
  <c r="L527" i="4"/>
  <c r="L530" i="4"/>
  <c r="N527" i="4"/>
  <c r="L528" i="4"/>
  <c r="D528" i="4" l="1"/>
  <c r="B531" i="4"/>
  <c r="D529" i="4"/>
  <c r="D527" i="4"/>
  <c r="D533" i="4"/>
  <c r="B528" i="4"/>
  <c r="B530" i="4"/>
  <c r="B529" i="4"/>
  <c r="B527" i="4"/>
  <c r="L537" i="4"/>
  <c r="L536" i="4"/>
  <c r="L534" i="4"/>
  <c r="N536" i="4"/>
  <c r="N535" i="4"/>
  <c r="L538" i="4"/>
  <c r="L535" i="4"/>
  <c r="N540" i="4"/>
  <c r="N534" i="4"/>
  <c r="G530" i="4"/>
  <c r="I529" i="4"/>
  <c r="I527" i="4"/>
  <c r="G531" i="4"/>
  <c r="G529" i="4"/>
  <c r="G528" i="4"/>
  <c r="I528" i="4"/>
  <c r="I533" i="4"/>
  <c r="G527" i="4"/>
  <c r="B536" i="4" l="1"/>
  <c r="B537" i="4"/>
  <c r="B534" i="4"/>
  <c r="B538" i="4"/>
  <c r="D540" i="4"/>
  <c r="D534" i="4"/>
  <c r="D535" i="4"/>
  <c r="B535" i="4"/>
  <c r="D536" i="4"/>
  <c r="G535" i="4"/>
  <c r="G538" i="4"/>
  <c r="I536" i="4"/>
  <c r="I535" i="4"/>
  <c r="G534" i="4"/>
  <c r="G537" i="4"/>
  <c r="G536" i="4"/>
  <c r="I534" i="4"/>
  <c r="I540" i="4"/>
  <c r="N543" i="4"/>
  <c r="N541" i="4"/>
  <c r="L543" i="4"/>
  <c r="N542" i="4"/>
  <c r="L542" i="4"/>
  <c r="L544" i="4"/>
  <c r="N547" i="4"/>
  <c r="L541" i="4"/>
  <c r="L545" i="4"/>
  <c r="B545" i="4" l="1"/>
  <c r="B541" i="4"/>
  <c r="D542" i="4"/>
  <c r="D547" i="4"/>
  <c r="B542" i="4"/>
  <c r="B543" i="4"/>
  <c r="D541" i="4"/>
  <c r="B544" i="4"/>
  <c r="D543" i="4"/>
  <c r="N554" i="4"/>
  <c r="L549" i="4"/>
  <c r="L550" i="4"/>
  <c r="N549" i="4"/>
  <c r="N548" i="4"/>
  <c r="L548" i="4"/>
  <c r="L552" i="4"/>
  <c r="N550" i="4"/>
  <c r="L551" i="4"/>
  <c r="I547" i="4"/>
  <c r="I542" i="4"/>
  <c r="G545" i="4"/>
  <c r="I541" i="4"/>
  <c r="G541" i="4"/>
  <c r="G543" i="4"/>
  <c r="I543" i="4"/>
  <c r="G544" i="4"/>
  <c r="G542" i="4"/>
  <c r="B549" i="4" l="1"/>
  <c r="D550" i="4"/>
  <c r="B548" i="4"/>
  <c r="D548" i="4"/>
  <c r="B551" i="4"/>
  <c r="B550" i="4"/>
  <c r="D549" i="4"/>
  <c r="B552" i="4"/>
  <c r="D554" i="4"/>
  <c r="L559" i="4"/>
  <c r="N556" i="4"/>
  <c r="N561" i="4"/>
  <c r="L557" i="4"/>
  <c r="L556" i="4"/>
  <c r="N555" i="4"/>
  <c r="L558" i="4"/>
  <c r="L555" i="4"/>
  <c r="N557" i="4"/>
  <c r="G552" i="4"/>
  <c r="G550" i="4"/>
  <c r="G548" i="4"/>
  <c r="I554" i="4"/>
  <c r="G551" i="4"/>
  <c r="I548" i="4"/>
  <c r="I549" i="4"/>
  <c r="I550" i="4"/>
  <c r="G549" i="4"/>
  <c r="B559" i="4" l="1"/>
  <c r="D561" i="4"/>
  <c r="B555" i="4"/>
  <c r="D556" i="4"/>
  <c r="B556" i="4"/>
  <c r="B558" i="4"/>
  <c r="D557" i="4"/>
  <c r="D555" i="4"/>
  <c r="B557" i="4"/>
  <c r="G558" i="4"/>
  <c r="I557" i="4"/>
  <c r="I555" i="4"/>
  <c r="G557" i="4"/>
  <c r="G559" i="4"/>
  <c r="I556" i="4"/>
  <c r="I561" i="4"/>
  <c r="G555" i="4"/>
  <c r="G556" i="4"/>
  <c r="L565" i="4"/>
  <c r="L564" i="4"/>
  <c r="L562" i="4"/>
  <c r="N568" i="4"/>
  <c r="L563" i="4"/>
  <c r="N562" i="4"/>
  <c r="N564" i="4"/>
  <c r="L566" i="4"/>
  <c r="N563" i="4"/>
  <c r="D563" i="4" l="1"/>
  <c r="B563" i="4"/>
  <c r="B564" i="4"/>
  <c r="D562" i="4"/>
  <c r="D568" i="4"/>
  <c r="D564" i="4"/>
  <c r="B566" i="4"/>
  <c r="B565" i="4"/>
  <c r="B562" i="4"/>
  <c r="G563" i="4"/>
  <c r="I564" i="4"/>
  <c r="G566" i="4"/>
  <c r="G564" i="4"/>
  <c r="I568" i="4"/>
  <c r="G565" i="4"/>
  <c r="I563" i="4"/>
  <c r="G562" i="4"/>
  <c r="I562" i="4"/>
  <c r="N571" i="4"/>
  <c r="N569" i="4"/>
  <c r="N575" i="4"/>
  <c r="L572" i="4"/>
  <c r="L570" i="4"/>
  <c r="L569" i="4"/>
  <c r="L573" i="4"/>
  <c r="L571" i="4"/>
  <c r="N570" i="4"/>
  <c r="D569" i="4" l="1"/>
  <c r="D575" i="4"/>
  <c r="B569" i="4"/>
  <c r="D571" i="4"/>
  <c r="B570" i="4"/>
  <c r="B573" i="4"/>
  <c r="D570" i="4"/>
  <c r="B571" i="4"/>
  <c r="B572" i="4"/>
  <c r="I575" i="4"/>
  <c r="I570" i="4"/>
  <c r="I571" i="4"/>
  <c r="G570" i="4"/>
  <c r="G569" i="4"/>
  <c r="G572" i="4"/>
  <c r="G573" i="4"/>
  <c r="G571" i="4"/>
  <c r="I569" i="4"/>
  <c r="N582" i="4"/>
  <c r="L577" i="4"/>
  <c r="L579" i="4"/>
  <c r="L576" i="4"/>
  <c r="N578" i="4"/>
  <c r="N577" i="4"/>
  <c r="L578" i="4"/>
  <c r="L580" i="4"/>
  <c r="N576" i="4"/>
  <c r="B576" i="4" l="1"/>
  <c r="D576" i="4"/>
  <c r="B579" i="4"/>
  <c r="B578" i="4"/>
  <c r="B577" i="4"/>
  <c r="B580" i="4"/>
  <c r="D577" i="4"/>
  <c r="D578" i="4"/>
  <c r="G580" i="4"/>
  <c r="G578" i="4"/>
  <c r="G576" i="4"/>
  <c r="I582" i="4"/>
  <c r="I578" i="4"/>
  <c r="I577" i="4"/>
  <c r="I576" i="4"/>
  <c r="G579" i="4"/>
  <c r="G577" i="4"/>
  <c r="L587" i="4"/>
  <c r="N584" i="4"/>
  <c r="L586" i="4"/>
  <c r="L583" i="4"/>
  <c r="N589" i="4"/>
  <c r="N583" i="4"/>
  <c r="N585" i="4"/>
  <c r="L585" i="4"/>
  <c r="L584" i="4"/>
  <c r="L593" i="4" l="1"/>
  <c r="L592" i="4"/>
  <c r="L590" i="4"/>
  <c r="L591" i="4"/>
  <c r="N596" i="4"/>
  <c r="N592" i="4"/>
  <c r="L594" i="4"/>
  <c r="N590" i="4"/>
  <c r="N591" i="4"/>
  <c r="G586" i="4"/>
  <c r="I585" i="4"/>
  <c r="I583" i="4"/>
  <c r="I589" i="4"/>
  <c r="G585" i="4"/>
  <c r="I584" i="4"/>
  <c r="G584" i="4"/>
  <c r="G583" i="4"/>
  <c r="G587" i="4"/>
  <c r="G591" i="4" l="1"/>
  <c r="I596" i="4"/>
  <c r="G593" i="4"/>
  <c r="G592" i="4"/>
  <c r="I591" i="4"/>
  <c r="I590" i="4"/>
  <c r="G594" i="4"/>
  <c r="G590" i="4"/>
  <c r="I592" i="4"/>
  <c r="N599" i="4"/>
  <c r="N597" i="4"/>
  <c r="L600" i="4"/>
  <c r="N598" i="4"/>
  <c r="L598" i="4"/>
  <c r="L599" i="4"/>
  <c r="L601" i="4"/>
  <c r="L597" i="4"/>
  <c r="I598" i="4" l="1"/>
  <c r="G600" i="4"/>
  <c r="G599" i="4"/>
  <c r="G598" i="4"/>
  <c r="I597" i="4"/>
  <c r="G601" i="4"/>
  <c r="I599" i="4"/>
  <c r="G597" i="4"/>
</calcChain>
</file>

<file path=xl/sharedStrings.xml><?xml version="1.0" encoding="utf-8"?>
<sst xmlns="http://schemas.openxmlformats.org/spreadsheetml/2006/main" count="17239" uniqueCount="1840">
  <si>
    <t>编号</t>
  </si>
  <si>
    <t>MC/A2</t>
  </si>
  <si>
    <t>KC/7</t>
  </si>
  <si>
    <t>MSC/A2</t>
  </si>
  <si>
    <t>KP/9</t>
  </si>
  <si>
    <t>LBQ1/线路1</t>
  </si>
  <si>
    <t>KP/10</t>
  </si>
  <si>
    <t>MC/6</t>
  </si>
  <si>
    <t>2.5黑</t>
  </si>
  <si>
    <t>黄</t>
  </si>
  <si>
    <t>蓝</t>
  </si>
  <si>
    <t>红</t>
  </si>
  <si>
    <t>标准</t>
  </si>
  <si>
    <t>点号</t>
    <phoneticPr fontId="2" type="noConversion"/>
  </si>
  <si>
    <t>指导书使用说明</t>
    <phoneticPr fontId="2" type="noConversion"/>
  </si>
  <si>
    <t>序号</t>
    <phoneticPr fontId="2" type="noConversion"/>
  </si>
  <si>
    <t>始端</t>
    <phoneticPr fontId="2" type="noConversion"/>
  </si>
  <si>
    <t>末端</t>
    <phoneticPr fontId="2" type="noConversion"/>
  </si>
  <si>
    <t>始端处理</t>
    <phoneticPr fontId="2" type="noConversion"/>
  </si>
  <si>
    <t>末端处理</t>
    <phoneticPr fontId="2" type="noConversion"/>
  </si>
  <si>
    <t>作业</t>
    <phoneticPr fontId="2" type="noConversion"/>
  </si>
  <si>
    <t>线径</t>
    <phoneticPr fontId="2" type="noConversion"/>
  </si>
  <si>
    <t>KC/8</t>
  </si>
  <si>
    <t>LBQ1/负载2</t>
  </si>
  <si>
    <t>LBQ1/线路2</t>
  </si>
  <si>
    <t>步号</t>
  </si>
  <si>
    <t>自(FROM) 线端名/排列号</t>
  </si>
  <si>
    <t>至(TO) 线端名/排列号</t>
  </si>
  <si>
    <t>图号作业</t>
  </si>
  <si>
    <t>线径(MM*2)</t>
  </si>
  <si>
    <t>前端制作</t>
  </si>
  <si>
    <t>后端制作</t>
  </si>
  <si>
    <t>测试模式</t>
  </si>
  <si>
    <t>测试针A</t>
  </si>
  <si>
    <t>测试针B</t>
  </si>
  <si>
    <t>标准值</t>
  </si>
  <si>
    <t>测量值</t>
  </si>
  <si>
    <t>＋公差％</t>
  </si>
  <si>
    <t>－公差％</t>
  </si>
  <si>
    <t>操作者</t>
  </si>
  <si>
    <t>1组+</t>
  </si>
  <si>
    <t>1组-</t>
  </si>
  <si>
    <t>2组+</t>
  </si>
  <si>
    <t>2组-</t>
  </si>
  <si>
    <t>3组+</t>
  </si>
  <si>
    <t>3组-</t>
  </si>
  <si>
    <t>4组+</t>
  </si>
  <si>
    <t>4组-</t>
  </si>
  <si>
    <t>5组+</t>
  </si>
  <si>
    <t>5组-</t>
  </si>
  <si>
    <t>6组+</t>
  </si>
  <si>
    <t>6组-</t>
  </si>
  <si>
    <t>7组+</t>
  </si>
  <si>
    <t>7组-</t>
  </si>
  <si>
    <t>8组+</t>
  </si>
  <si>
    <t>8组-</t>
  </si>
  <si>
    <t>9组+</t>
  </si>
  <si>
    <t>9组-</t>
  </si>
  <si>
    <t>10组+</t>
  </si>
  <si>
    <t>10组-</t>
  </si>
  <si>
    <t>11组+</t>
  </si>
  <si>
    <t>11组-</t>
  </si>
  <si>
    <t>12组+</t>
  </si>
  <si>
    <t>12组-</t>
  </si>
  <si>
    <t>13组+</t>
  </si>
  <si>
    <t>13组-</t>
  </si>
  <si>
    <t>14组+</t>
  </si>
  <si>
    <t>14组-</t>
  </si>
  <si>
    <t>15组+</t>
  </si>
  <si>
    <t>15组-</t>
  </si>
  <si>
    <t>16组+</t>
  </si>
  <si>
    <t>16组-</t>
  </si>
  <si>
    <t>17组+</t>
  </si>
  <si>
    <t>17组-</t>
  </si>
  <si>
    <t>18组+</t>
  </si>
  <si>
    <t>18组-</t>
  </si>
  <si>
    <t>19组+</t>
  </si>
  <si>
    <t>19组-</t>
  </si>
  <si>
    <t>20组+</t>
  </si>
  <si>
    <t>20组-</t>
  </si>
  <si>
    <t>21组+</t>
  </si>
  <si>
    <t>21组-</t>
  </si>
  <si>
    <t>22组+</t>
  </si>
  <si>
    <t>22组-</t>
  </si>
  <si>
    <t>23组+</t>
  </si>
  <si>
    <t>23组-</t>
  </si>
  <si>
    <t>24组+</t>
  </si>
  <si>
    <t>24组-</t>
  </si>
  <si>
    <t>25组+</t>
  </si>
  <si>
    <t>25组-</t>
  </si>
  <si>
    <t>26组+</t>
  </si>
  <si>
    <t>26组-</t>
  </si>
  <si>
    <t>27组+</t>
  </si>
  <si>
    <t>27组-</t>
  </si>
  <si>
    <t>28组+</t>
  </si>
  <si>
    <t>28组-</t>
  </si>
  <si>
    <t>29组+</t>
  </si>
  <si>
    <t>29组-</t>
  </si>
  <si>
    <t>30组+</t>
  </si>
  <si>
    <t>30组-</t>
  </si>
  <si>
    <t>31组+</t>
  </si>
  <si>
    <t>31组-</t>
  </si>
  <si>
    <t>32组+</t>
  </si>
  <si>
    <t>32组-</t>
  </si>
  <si>
    <t>33组+</t>
  </si>
  <si>
    <t>33组-</t>
  </si>
  <si>
    <t>34组+</t>
  </si>
  <si>
    <t>34组-</t>
  </si>
  <si>
    <t>35组+</t>
  </si>
  <si>
    <t>35组-</t>
  </si>
  <si>
    <t>36组+</t>
  </si>
  <si>
    <t>36组-</t>
  </si>
  <si>
    <t>37组+</t>
  </si>
  <si>
    <t>37组-</t>
  </si>
  <si>
    <t>38组+</t>
  </si>
  <si>
    <t>38组-</t>
  </si>
  <si>
    <t>39组+</t>
  </si>
  <si>
    <t>39组-</t>
  </si>
  <si>
    <t>40组+</t>
  </si>
  <si>
    <t>40组-</t>
  </si>
  <si>
    <t>41组+</t>
  </si>
  <si>
    <t>41组-</t>
  </si>
  <si>
    <t>42组+</t>
  </si>
  <si>
    <t>42组-</t>
  </si>
  <si>
    <t>43组+</t>
  </si>
  <si>
    <t>43组-</t>
  </si>
  <si>
    <t>44组+</t>
  </si>
  <si>
    <t>44组-</t>
  </si>
  <si>
    <t>45组+</t>
  </si>
  <si>
    <t>45组-</t>
  </si>
  <si>
    <t>46组+</t>
  </si>
  <si>
    <t>46组-</t>
  </si>
  <si>
    <t>47组+</t>
  </si>
  <si>
    <t>47组-</t>
  </si>
  <si>
    <t>48组+</t>
  </si>
  <si>
    <t>48组-</t>
  </si>
  <si>
    <t>49组+</t>
  </si>
  <si>
    <t>49组-</t>
  </si>
  <si>
    <t>50组+</t>
  </si>
  <si>
    <t>50组-</t>
  </si>
  <si>
    <t>51组+</t>
  </si>
  <si>
    <t>51组-</t>
  </si>
  <si>
    <t>52组+</t>
  </si>
  <si>
    <t>52组-</t>
  </si>
  <si>
    <t>53组+</t>
  </si>
  <si>
    <t>53组-</t>
  </si>
  <si>
    <t>54组+</t>
  </si>
  <si>
    <t>54组-</t>
  </si>
  <si>
    <t>55组+</t>
  </si>
  <si>
    <t>55组-</t>
  </si>
  <si>
    <t>56组+</t>
  </si>
  <si>
    <t>56组-</t>
  </si>
  <si>
    <t>57组+</t>
  </si>
  <si>
    <t>57组-</t>
  </si>
  <si>
    <t>58组+</t>
  </si>
  <si>
    <t>58组-</t>
  </si>
  <si>
    <t>59组+</t>
  </si>
  <si>
    <t>59组-</t>
  </si>
  <si>
    <t>60组+</t>
  </si>
  <si>
    <t>60组-</t>
  </si>
  <si>
    <t>61组+</t>
  </si>
  <si>
    <t>61组-</t>
  </si>
  <si>
    <t>62组+</t>
  </si>
  <si>
    <t>62组-</t>
  </si>
  <si>
    <t>63组+</t>
  </si>
  <si>
    <t>63组-</t>
  </si>
  <si>
    <t>64组+</t>
  </si>
  <si>
    <t>64组-</t>
  </si>
  <si>
    <t>65组+</t>
  </si>
  <si>
    <t>65组-</t>
  </si>
  <si>
    <t>66组+</t>
  </si>
  <si>
    <t>66组-</t>
  </si>
  <si>
    <t>67组+</t>
  </si>
  <si>
    <t>67组-</t>
  </si>
  <si>
    <t>68组+</t>
  </si>
  <si>
    <t>68组-</t>
  </si>
  <si>
    <t>69组+</t>
  </si>
  <si>
    <t>69组-</t>
  </si>
  <si>
    <t>70组+</t>
  </si>
  <si>
    <t>70组-</t>
  </si>
  <si>
    <t>71组+</t>
  </si>
  <si>
    <t>71组-</t>
  </si>
  <si>
    <t>72组+</t>
  </si>
  <si>
    <t>72组-</t>
  </si>
  <si>
    <t>73组+</t>
  </si>
  <si>
    <t>73组-</t>
  </si>
  <si>
    <t>74组+</t>
  </si>
  <si>
    <t>74组-</t>
  </si>
  <si>
    <t>75组+</t>
  </si>
  <si>
    <t>75组-</t>
  </si>
  <si>
    <t>76组+</t>
  </si>
  <si>
    <t>76组-</t>
  </si>
  <si>
    <t>77组+</t>
  </si>
  <si>
    <t>77组-</t>
  </si>
  <si>
    <t>78组+</t>
  </si>
  <si>
    <t>78组-</t>
  </si>
  <si>
    <t>79组+</t>
  </si>
  <si>
    <t>79组-</t>
  </si>
  <si>
    <t>80组+</t>
  </si>
  <si>
    <t>80组-</t>
  </si>
  <si>
    <t>81组+</t>
  </si>
  <si>
    <t>81组-</t>
  </si>
  <si>
    <t>82组+</t>
  </si>
  <si>
    <t>82组-</t>
  </si>
  <si>
    <t>83组+</t>
  </si>
  <si>
    <t>83组-</t>
  </si>
  <si>
    <t>84组+</t>
  </si>
  <si>
    <t>84组-</t>
  </si>
  <si>
    <t>85组+</t>
  </si>
  <si>
    <t>85组-</t>
  </si>
  <si>
    <t>86组+</t>
  </si>
  <si>
    <t>86组-</t>
  </si>
  <si>
    <t>87组+</t>
  </si>
  <si>
    <t>87组-</t>
  </si>
  <si>
    <t>88组+</t>
  </si>
  <si>
    <t>88组-</t>
  </si>
  <si>
    <t>89组+</t>
  </si>
  <si>
    <t>89组-</t>
  </si>
  <si>
    <t>90组+</t>
  </si>
  <si>
    <t>90组-</t>
  </si>
  <si>
    <t>91组+</t>
  </si>
  <si>
    <t>91组-</t>
  </si>
  <si>
    <t>92组+</t>
  </si>
  <si>
    <t>92组-</t>
  </si>
  <si>
    <t>93组+</t>
  </si>
  <si>
    <t>93组-</t>
  </si>
  <si>
    <t>94组+</t>
  </si>
  <si>
    <t>94组-</t>
  </si>
  <si>
    <t>95组+</t>
  </si>
  <si>
    <t>95组-</t>
  </si>
  <si>
    <t>96组+</t>
  </si>
  <si>
    <t>96组-</t>
  </si>
  <si>
    <t>97组+</t>
  </si>
  <si>
    <t>97组-</t>
  </si>
  <si>
    <t>98组+</t>
  </si>
  <si>
    <t>98组-</t>
  </si>
  <si>
    <t>99组+</t>
  </si>
  <si>
    <t>99组-</t>
  </si>
  <si>
    <t>100组+</t>
  </si>
  <si>
    <t>100组-</t>
  </si>
  <si>
    <t>S</t>
  </si>
  <si>
    <t>LBQ1/负载1</t>
  </si>
  <si>
    <t>修改号</t>
    <phoneticPr fontId="2" type="noConversion"/>
  </si>
  <si>
    <t>修改内容</t>
    <phoneticPr fontId="2" type="noConversion"/>
  </si>
  <si>
    <t>日期</t>
    <phoneticPr fontId="2" type="noConversion"/>
  </si>
  <si>
    <t>签字</t>
    <phoneticPr fontId="2" type="noConversion"/>
  </si>
  <si>
    <t>大线</t>
    <phoneticPr fontId="2" type="noConversion"/>
  </si>
  <si>
    <t>线径</t>
  </si>
  <si>
    <t>组装</t>
  </si>
  <si>
    <t>线长</t>
  </si>
  <si>
    <t>作业</t>
  </si>
  <si>
    <t>始端处理</t>
  </si>
  <si>
    <t>组装</t>
    <phoneticPr fontId="2" type="noConversion"/>
  </si>
  <si>
    <t>始端</t>
    <phoneticPr fontId="2" type="noConversion"/>
  </si>
  <si>
    <t>末端</t>
    <phoneticPr fontId="2" type="noConversion"/>
  </si>
  <si>
    <t>0.5黑</t>
  </si>
  <si>
    <t>标准</t>
    <phoneticPr fontId="2" type="noConversion"/>
  </si>
  <si>
    <t>KJ/1</t>
  </si>
  <si>
    <t>PLD/6</t>
  </si>
  <si>
    <t>KZ/7</t>
  </si>
  <si>
    <t>KZ/16</t>
  </si>
  <si>
    <t>电阻箱/R-2</t>
  </si>
  <si>
    <t>KD/4</t>
  </si>
  <si>
    <t>FJK/2</t>
  </si>
  <si>
    <t>KF/4</t>
    <phoneticPr fontId="2" type="noConversion"/>
  </si>
  <si>
    <t>KF/3</t>
    <phoneticPr fontId="2" type="noConversion"/>
  </si>
  <si>
    <t>KF/1</t>
    <phoneticPr fontId="2" type="noConversion"/>
  </si>
  <si>
    <t>数字适配器/LINE/L2</t>
  </si>
  <si>
    <t>KZ/10</t>
  </si>
  <si>
    <t>GRU/CN1/2</t>
  </si>
  <si>
    <t>KF/2</t>
  </si>
  <si>
    <t>KH/2</t>
  </si>
  <si>
    <t>JDB/L2</t>
  </si>
  <si>
    <t>KJ/2</t>
  </si>
  <si>
    <t>KF/4</t>
  </si>
  <si>
    <t>KJ/4</t>
  </si>
  <si>
    <t>选配功能</t>
    <phoneticPr fontId="2" type="noConversion"/>
  </si>
  <si>
    <t>蓝4</t>
  </si>
  <si>
    <t>5556T</t>
  </si>
  <si>
    <t>IOT20遥监</t>
  </si>
  <si>
    <t>数量</t>
    <phoneticPr fontId="2" type="noConversion"/>
  </si>
  <si>
    <t>始端</t>
    <phoneticPr fontId="2" type="noConversion"/>
  </si>
  <si>
    <t>末端</t>
    <phoneticPr fontId="2" type="noConversion"/>
  </si>
  <si>
    <t>始端</t>
    <phoneticPr fontId="2" type="noConversion"/>
  </si>
  <si>
    <t>末端</t>
    <phoneticPr fontId="2" type="noConversion"/>
  </si>
  <si>
    <t>末端处理</t>
    <phoneticPr fontId="2" type="noConversion"/>
  </si>
  <si>
    <t>数量</t>
    <phoneticPr fontId="2" type="noConversion"/>
  </si>
  <si>
    <t>红3</t>
    <phoneticPr fontId="2" type="noConversion"/>
  </si>
  <si>
    <t>QFB2/2</t>
  </si>
  <si>
    <t>红针</t>
    <phoneticPr fontId="2" type="noConversion"/>
  </si>
  <si>
    <t>异步货梯时+≥3吨</t>
  </si>
  <si>
    <t>载荷仪/10</t>
  </si>
  <si>
    <t>载荷仪/14</t>
  </si>
  <si>
    <t>GRU/S6</t>
  </si>
  <si>
    <t xml:space="preserve">红4 </t>
    <phoneticPr fontId="2" type="noConversion"/>
  </si>
  <si>
    <t>滤波器安装方位如右图所示，其中左边“LINE”为“线路”，右边“LOAD”为“负载”，标识“1”、“2”如图所示，按照该标识接线。</t>
    <phoneticPr fontId="2" type="noConversion"/>
  </si>
  <si>
    <t>空气开关接线端如右图所示，其中左边红圈处“进线端LINE”分别为“1、3、5”，右边红圈处“出线端LOAD”分别为“2、4、6”，按照该标识接线。</t>
    <phoneticPr fontId="2" type="noConversion"/>
  </si>
  <si>
    <t>GRU/S4</t>
  </si>
  <si>
    <t>GRU/F2</t>
  </si>
  <si>
    <t>XWJ/L2</t>
  </si>
  <si>
    <t>三贯货梯有机房（K1570）V0010</t>
  </si>
  <si>
    <t>G20线长</t>
    <phoneticPr fontId="2" type="noConversion"/>
  </si>
  <si>
    <t>G12C小功率线长</t>
    <phoneticPr fontId="2" type="noConversion"/>
  </si>
  <si>
    <t>货梯大功率线长</t>
    <phoneticPr fontId="2" type="noConversion"/>
  </si>
  <si>
    <t>三贯货梯大功率有机房（K1570）V0010</t>
  </si>
  <si>
    <t>三贯货梯大功率有机房（K1570）V0010</t>
    <phoneticPr fontId="2" type="noConversion"/>
  </si>
  <si>
    <t>KC（24位）</t>
    <phoneticPr fontId="2" type="noConversion"/>
  </si>
  <si>
    <t>KDP1（10位）</t>
    <phoneticPr fontId="2" type="noConversion"/>
  </si>
  <si>
    <t>KDP2（8位）</t>
    <phoneticPr fontId="2" type="noConversion"/>
  </si>
  <si>
    <t>公共线</t>
    <phoneticPr fontId="2" type="noConversion"/>
  </si>
  <si>
    <t>JDB/14</t>
  </si>
  <si>
    <t>DC300/1</t>
    <phoneticPr fontId="2" type="noConversion"/>
  </si>
  <si>
    <t>DC300/4</t>
    <phoneticPr fontId="2" type="noConversion"/>
  </si>
  <si>
    <t>变频器/+2</t>
    <phoneticPr fontId="2" type="noConversion"/>
  </si>
  <si>
    <t>变频器/-</t>
    <phoneticPr fontId="2" type="noConversion"/>
  </si>
  <si>
    <t>组装</t>
    <phoneticPr fontId="2" type="noConversion"/>
  </si>
  <si>
    <t>前</t>
    <phoneticPr fontId="2" type="noConversion"/>
  </si>
  <si>
    <t>后</t>
    <phoneticPr fontId="2" type="noConversion"/>
  </si>
  <si>
    <t>5556T</t>
    <phoneticPr fontId="2" type="noConversion"/>
  </si>
  <si>
    <t>红4</t>
    <phoneticPr fontId="2" type="noConversion"/>
  </si>
  <si>
    <t>KC/4</t>
    <phoneticPr fontId="2" type="noConversion"/>
  </si>
  <si>
    <t>KC/5</t>
    <phoneticPr fontId="2" type="noConversion"/>
  </si>
  <si>
    <t>KC/6</t>
    <phoneticPr fontId="2" type="noConversion"/>
  </si>
  <si>
    <t>KC/9</t>
    <phoneticPr fontId="2" type="noConversion"/>
  </si>
  <si>
    <t>红4</t>
    <phoneticPr fontId="2" type="noConversion"/>
  </si>
  <si>
    <t>KD/8</t>
    <phoneticPr fontId="2" type="noConversion"/>
  </si>
  <si>
    <t>KD/9</t>
    <phoneticPr fontId="2" type="noConversion"/>
  </si>
  <si>
    <t>5556T</t>
    <phoneticPr fontId="2" type="noConversion"/>
  </si>
  <si>
    <t>KD/10</t>
    <phoneticPr fontId="2" type="noConversion"/>
  </si>
  <si>
    <t>KD/11</t>
    <phoneticPr fontId="2" type="noConversion"/>
  </si>
  <si>
    <t>红针</t>
    <phoneticPr fontId="2" type="noConversion"/>
  </si>
  <si>
    <t>QFB2/HN</t>
    <phoneticPr fontId="2" type="noConversion"/>
  </si>
  <si>
    <t>KP/5</t>
    <phoneticPr fontId="2" type="noConversion"/>
  </si>
  <si>
    <t xml:space="preserve"> </t>
    <phoneticPr fontId="2" type="noConversion"/>
  </si>
  <si>
    <t>CX</t>
    <phoneticPr fontId="2" type="noConversion"/>
  </si>
  <si>
    <t>KP/7</t>
    <phoneticPr fontId="2" type="noConversion"/>
  </si>
  <si>
    <t>KZ/1</t>
    <phoneticPr fontId="2" type="noConversion"/>
  </si>
  <si>
    <t>KZ/3</t>
    <phoneticPr fontId="2" type="noConversion"/>
  </si>
  <si>
    <t>KZ/4</t>
    <phoneticPr fontId="2" type="noConversion"/>
  </si>
  <si>
    <t>KZ/5</t>
    <phoneticPr fontId="2" type="noConversion"/>
  </si>
  <si>
    <t>CX</t>
    <phoneticPr fontId="2" type="noConversion"/>
  </si>
  <si>
    <t>红3</t>
    <phoneticPr fontId="2" type="noConversion"/>
  </si>
  <si>
    <t>PE</t>
    <phoneticPr fontId="2" type="noConversion"/>
  </si>
  <si>
    <t>蓝6圆</t>
    <phoneticPr fontId="2" type="noConversion"/>
  </si>
  <si>
    <t>蓝3</t>
    <phoneticPr fontId="2" type="noConversion"/>
  </si>
  <si>
    <t>QFB2/2</t>
    <phoneticPr fontId="2" type="noConversion"/>
  </si>
  <si>
    <t>PLD/3</t>
    <phoneticPr fontId="2" type="noConversion"/>
  </si>
  <si>
    <t>PLD/4</t>
    <phoneticPr fontId="2" type="noConversion"/>
  </si>
  <si>
    <t>扩展板/X12/3</t>
    <phoneticPr fontId="2" type="noConversion"/>
  </si>
  <si>
    <t>扩展板/X12/2</t>
    <phoneticPr fontId="2" type="noConversion"/>
  </si>
  <si>
    <t>KJ/2</t>
    <phoneticPr fontId="2" type="noConversion"/>
  </si>
  <si>
    <t>扩展板/X12/1</t>
    <phoneticPr fontId="2" type="noConversion"/>
  </si>
  <si>
    <t>KJ/3</t>
    <phoneticPr fontId="2" type="noConversion"/>
  </si>
  <si>
    <t>扩展板/X12/4</t>
    <phoneticPr fontId="2" type="noConversion"/>
  </si>
  <si>
    <t>KJ/4</t>
    <phoneticPr fontId="2" type="noConversion"/>
  </si>
  <si>
    <t>RMT/0V</t>
    <phoneticPr fontId="2" type="noConversion"/>
  </si>
  <si>
    <t>KF/4</t>
    <phoneticPr fontId="2" type="noConversion"/>
  </si>
  <si>
    <t>遥监/IOT20遥监</t>
    <phoneticPr fontId="2" type="noConversion"/>
  </si>
  <si>
    <t>RMT/12V</t>
    <phoneticPr fontId="2" type="noConversion"/>
  </si>
  <si>
    <t>KF/3</t>
    <phoneticPr fontId="2" type="noConversion"/>
  </si>
  <si>
    <t>RMT/1A</t>
    <phoneticPr fontId="2" type="noConversion"/>
  </si>
  <si>
    <t>KF/1</t>
    <phoneticPr fontId="2" type="noConversion"/>
  </si>
  <si>
    <t>RMT/1B</t>
    <phoneticPr fontId="2" type="noConversion"/>
  </si>
  <si>
    <t>KF/2</t>
    <phoneticPr fontId="2" type="noConversion"/>
  </si>
  <si>
    <t>RMT/R</t>
    <phoneticPr fontId="2" type="noConversion"/>
  </si>
  <si>
    <t>对讲机/R</t>
    <phoneticPr fontId="2" type="noConversion"/>
  </si>
  <si>
    <t>IOT20遥监</t>
    <phoneticPr fontId="2" type="noConversion"/>
  </si>
  <si>
    <t>RMT/L</t>
    <phoneticPr fontId="2" type="noConversion"/>
  </si>
  <si>
    <t>对讲机/L</t>
    <phoneticPr fontId="2" type="noConversion"/>
  </si>
  <si>
    <t>RMT/P-</t>
    <phoneticPr fontId="2" type="noConversion"/>
  </si>
  <si>
    <t>RMT/BE</t>
    <phoneticPr fontId="2" type="noConversion"/>
  </si>
  <si>
    <t>专线</t>
    <phoneticPr fontId="2" type="noConversion"/>
  </si>
  <si>
    <t>MSC/2</t>
    <phoneticPr fontId="2" type="noConversion"/>
  </si>
  <si>
    <t>GRU/CN1/4</t>
    <phoneticPr fontId="2" type="noConversion"/>
  </si>
  <si>
    <t>KJ/1</t>
    <phoneticPr fontId="2" type="noConversion"/>
  </si>
  <si>
    <t>GRU/CN1/3</t>
    <phoneticPr fontId="2" type="noConversion"/>
  </si>
  <si>
    <t>GRU/CN1/1</t>
    <phoneticPr fontId="2" type="noConversion"/>
  </si>
  <si>
    <t>KZ/15</t>
    <phoneticPr fontId="2" type="noConversion"/>
  </si>
  <si>
    <t>KZ/13</t>
    <phoneticPr fontId="2" type="noConversion"/>
  </si>
  <si>
    <t>KZ/14</t>
    <phoneticPr fontId="2" type="noConversion"/>
  </si>
  <si>
    <t>KC/21</t>
    <phoneticPr fontId="2" type="noConversion"/>
  </si>
  <si>
    <t>FTK/2</t>
    <phoneticPr fontId="2" type="noConversion"/>
  </si>
  <si>
    <t>电子双开门</t>
    <phoneticPr fontId="2" type="noConversion"/>
  </si>
  <si>
    <t>KC/19</t>
    <phoneticPr fontId="2" type="noConversion"/>
  </si>
  <si>
    <t>KC/20</t>
    <phoneticPr fontId="2" type="noConversion"/>
  </si>
  <si>
    <t>SZDY/P1/4</t>
    <phoneticPr fontId="2" type="noConversion"/>
  </si>
  <si>
    <t>SZDY/P1/3</t>
    <phoneticPr fontId="2" type="noConversion"/>
  </si>
  <si>
    <t>PLD/5</t>
    <phoneticPr fontId="2" type="noConversion"/>
  </si>
  <si>
    <t>KZ/6</t>
    <phoneticPr fontId="2" type="noConversion"/>
  </si>
  <si>
    <t>扩展板/X11/10</t>
    <phoneticPr fontId="2" type="noConversion"/>
  </si>
  <si>
    <t>KE/11</t>
    <phoneticPr fontId="2" type="noConversion"/>
  </si>
  <si>
    <t>非通讯停电柜</t>
    <phoneticPr fontId="2" type="noConversion"/>
  </si>
  <si>
    <t>扩展板/X11/6</t>
    <phoneticPr fontId="2" type="noConversion"/>
  </si>
  <si>
    <t>PLD/8</t>
    <phoneticPr fontId="2" type="noConversion"/>
  </si>
  <si>
    <t>有地震管制</t>
    <phoneticPr fontId="2" type="noConversion"/>
  </si>
  <si>
    <t>协议板/CN4/24V</t>
    <phoneticPr fontId="2" type="noConversion"/>
  </si>
  <si>
    <t>BA接口</t>
    <phoneticPr fontId="2" type="noConversion"/>
  </si>
  <si>
    <t>协议板/CN4/GND</t>
    <phoneticPr fontId="2" type="noConversion"/>
  </si>
  <si>
    <t>协议板/CN4/MOD1+</t>
    <phoneticPr fontId="2" type="noConversion"/>
  </si>
  <si>
    <t>协议板/CN4/MOD1-</t>
    <phoneticPr fontId="2" type="noConversion"/>
  </si>
  <si>
    <t>数字适配器/POWER/+</t>
    <phoneticPr fontId="2" type="noConversion"/>
  </si>
  <si>
    <t>数字视频传输</t>
    <phoneticPr fontId="2" type="noConversion"/>
  </si>
  <si>
    <t>数字适配器/POWER/-</t>
    <phoneticPr fontId="2" type="noConversion"/>
  </si>
  <si>
    <t>数字适配器/POWER/PE</t>
    <phoneticPr fontId="2" type="noConversion"/>
  </si>
  <si>
    <t>数字适配器/LINE/L1</t>
    <phoneticPr fontId="2" type="noConversion"/>
  </si>
  <si>
    <t>KZ/9</t>
    <phoneticPr fontId="2" type="noConversion"/>
  </si>
  <si>
    <t>远程语音救援</t>
    <phoneticPr fontId="2" type="noConversion"/>
  </si>
  <si>
    <t>KZ/5</t>
    <phoneticPr fontId="2" type="noConversion"/>
  </si>
  <si>
    <t>KZ/4</t>
    <phoneticPr fontId="2" type="noConversion"/>
  </si>
  <si>
    <t>KZ/3</t>
    <phoneticPr fontId="2" type="noConversion"/>
  </si>
  <si>
    <t>KZ/1</t>
    <phoneticPr fontId="2" type="noConversion"/>
  </si>
  <si>
    <t>JDB/GND</t>
    <phoneticPr fontId="2" type="noConversion"/>
  </si>
  <si>
    <t>KD/13</t>
    <phoneticPr fontId="2" type="noConversion"/>
  </si>
  <si>
    <t>协议板/CN4/+24V</t>
    <phoneticPr fontId="2" type="noConversion"/>
  </si>
  <si>
    <t>机器人功能</t>
    <phoneticPr fontId="2" type="noConversion"/>
  </si>
  <si>
    <t>协议板/CN1/+24V</t>
    <phoneticPr fontId="2" type="noConversion"/>
  </si>
  <si>
    <t>协议板/CN1/GND</t>
    <phoneticPr fontId="2" type="noConversion"/>
  </si>
  <si>
    <t>协议板/CN1/CAN1H</t>
    <phoneticPr fontId="2" type="noConversion"/>
  </si>
  <si>
    <t>协议板/CN1/CAN1L</t>
    <phoneticPr fontId="2" type="noConversion"/>
  </si>
  <si>
    <t>访客功能</t>
    <phoneticPr fontId="2" type="noConversion"/>
  </si>
  <si>
    <t>协议板/CN2/+24V</t>
    <phoneticPr fontId="2" type="noConversion"/>
  </si>
  <si>
    <t>协议板/CN2/GND</t>
    <phoneticPr fontId="2" type="noConversion"/>
  </si>
  <si>
    <t>协议板/CN2/CAN2H</t>
    <phoneticPr fontId="2" type="noConversion"/>
  </si>
  <si>
    <t>协议板/CN2/CAN2L</t>
    <phoneticPr fontId="2" type="noConversion"/>
  </si>
  <si>
    <t>小区监控</t>
    <phoneticPr fontId="2" type="noConversion"/>
  </si>
  <si>
    <t>BKP/CN3/COM</t>
    <phoneticPr fontId="2" type="noConversion"/>
  </si>
  <si>
    <t>WD80/10</t>
    <phoneticPr fontId="2" type="noConversion"/>
  </si>
  <si>
    <t>异步货梯时+≥3吨</t>
    <phoneticPr fontId="2" type="noConversion"/>
  </si>
  <si>
    <t>WD80/9</t>
    <phoneticPr fontId="2" type="noConversion"/>
  </si>
  <si>
    <t>WD80/4</t>
    <phoneticPr fontId="2" type="noConversion"/>
  </si>
  <si>
    <t>218</t>
    <phoneticPr fontId="2" type="noConversion"/>
  </si>
  <si>
    <t>KGY4/L</t>
    <phoneticPr fontId="2" type="noConversion"/>
  </si>
  <si>
    <t>WD80/L</t>
    <phoneticPr fontId="2" type="noConversion"/>
  </si>
  <si>
    <t>KGY4/N</t>
    <phoneticPr fontId="2" type="noConversion"/>
  </si>
  <si>
    <t>WD80/N</t>
    <phoneticPr fontId="2" type="noConversion"/>
  </si>
  <si>
    <t>WD80/11</t>
    <phoneticPr fontId="2" type="noConversion"/>
  </si>
  <si>
    <t>F26/4</t>
    <phoneticPr fontId="2" type="noConversion"/>
  </si>
  <si>
    <t>WD80/8</t>
    <phoneticPr fontId="2" type="noConversion"/>
  </si>
  <si>
    <t>F26/6</t>
    <phoneticPr fontId="2" type="noConversion"/>
  </si>
  <si>
    <t>载荷仪/L</t>
    <phoneticPr fontId="2" type="noConversion"/>
  </si>
  <si>
    <t>GVHⅡ/GVHⅡ-MRL</t>
    <phoneticPr fontId="2" type="noConversion"/>
  </si>
  <si>
    <t>载荷仪/N</t>
    <phoneticPr fontId="2" type="noConversion"/>
  </si>
  <si>
    <t>载荷仪/9</t>
    <phoneticPr fontId="2" type="noConversion"/>
  </si>
  <si>
    <t>F26/5</t>
    <phoneticPr fontId="2" type="noConversion"/>
  </si>
  <si>
    <t>F26/3</t>
    <phoneticPr fontId="2" type="noConversion"/>
  </si>
  <si>
    <t>载荷仪/13</t>
    <phoneticPr fontId="2" type="noConversion"/>
  </si>
  <si>
    <t>载荷仪/11</t>
    <phoneticPr fontId="2" type="noConversion"/>
  </si>
  <si>
    <t>F26/1</t>
    <phoneticPr fontId="2" type="noConversion"/>
  </si>
  <si>
    <t>载荷仪/16</t>
    <phoneticPr fontId="2" type="noConversion"/>
  </si>
  <si>
    <t>F26/2</t>
    <phoneticPr fontId="2" type="noConversion"/>
  </si>
  <si>
    <t>异步货梯</t>
    <phoneticPr fontId="2" type="noConversion"/>
  </si>
  <si>
    <t>延时板/P24</t>
    <phoneticPr fontId="2" type="noConversion"/>
  </si>
  <si>
    <t>KGY4/+V</t>
    <phoneticPr fontId="2" type="noConversion"/>
  </si>
  <si>
    <t>JSQ/2</t>
    <phoneticPr fontId="2" type="noConversion"/>
  </si>
  <si>
    <t>延时板/GD24</t>
    <phoneticPr fontId="2" type="noConversion"/>
  </si>
  <si>
    <t>KGY4/-V</t>
    <phoneticPr fontId="2" type="noConversion"/>
  </si>
  <si>
    <t>延时板/24V</t>
    <phoneticPr fontId="2" type="noConversion"/>
  </si>
  <si>
    <t>GRU/S5</t>
    <phoneticPr fontId="2" type="noConversion"/>
  </si>
  <si>
    <t>XS/3</t>
    <phoneticPr fontId="2" type="noConversion"/>
  </si>
  <si>
    <t>延时板/GND</t>
    <phoneticPr fontId="2" type="noConversion"/>
  </si>
  <si>
    <t>JSQ/5</t>
    <phoneticPr fontId="2" type="noConversion"/>
  </si>
  <si>
    <t>XS/4</t>
    <phoneticPr fontId="2" type="noConversion"/>
  </si>
  <si>
    <t>JSQ/7</t>
    <phoneticPr fontId="2" type="noConversion"/>
  </si>
  <si>
    <t>FTK/1</t>
    <phoneticPr fontId="2" type="noConversion"/>
  </si>
  <si>
    <t>JSQ/8</t>
    <phoneticPr fontId="2" type="noConversion"/>
  </si>
  <si>
    <t xml:space="preserve">红4 </t>
    <phoneticPr fontId="2" type="noConversion"/>
  </si>
  <si>
    <t>FWK/4</t>
    <phoneticPr fontId="2" type="noConversion"/>
  </si>
  <si>
    <t>JSQ/1</t>
    <phoneticPr fontId="2" type="noConversion"/>
  </si>
  <si>
    <t>FWK/3</t>
    <phoneticPr fontId="2" type="noConversion"/>
  </si>
  <si>
    <t>JSQ/4</t>
    <phoneticPr fontId="2" type="noConversion"/>
  </si>
  <si>
    <t>JSQ/3</t>
    <phoneticPr fontId="2" type="noConversion"/>
  </si>
  <si>
    <t>JSQ/6</t>
    <phoneticPr fontId="2" type="noConversion"/>
  </si>
  <si>
    <t>PLD/2</t>
    <phoneticPr fontId="2" type="noConversion"/>
  </si>
  <si>
    <t>钢带梯/异步货梯</t>
    <phoneticPr fontId="2" type="noConversion"/>
  </si>
  <si>
    <t>GRU/S3</t>
    <phoneticPr fontId="2" type="noConversion"/>
  </si>
  <si>
    <t>MQJ/14</t>
    <phoneticPr fontId="2" type="noConversion"/>
  </si>
  <si>
    <t>MQJ/9</t>
    <phoneticPr fontId="2" type="noConversion"/>
  </si>
  <si>
    <t>KZ/17</t>
    <phoneticPr fontId="2" type="noConversion"/>
  </si>
  <si>
    <t>MQJ/13</t>
    <phoneticPr fontId="2" type="noConversion"/>
  </si>
  <si>
    <t>GRU/F1</t>
    <phoneticPr fontId="2" type="noConversion"/>
  </si>
  <si>
    <t>GRU/24V</t>
    <phoneticPr fontId="2" type="noConversion"/>
  </si>
  <si>
    <t>MQJ/5</t>
    <phoneticPr fontId="2" type="noConversion"/>
  </si>
  <si>
    <t>GRU/SY</t>
    <phoneticPr fontId="2" type="noConversion"/>
  </si>
  <si>
    <t>GRU/COM</t>
    <phoneticPr fontId="2" type="noConversion"/>
  </si>
  <si>
    <t>KZ/18</t>
    <phoneticPr fontId="2" type="noConversion"/>
  </si>
  <si>
    <t>GRU/TX2</t>
    <phoneticPr fontId="2" type="noConversion"/>
  </si>
  <si>
    <t>KZ/16</t>
    <phoneticPr fontId="2" type="noConversion"/>
  </si>
  <si>
    <t>KD/5</t>
    <phoneticPr fontId="2" type="noConversion"/>
  </si>
  <si>
    <t>KZ/19</t>
    <phoneticPr fontId="2" type="noConversion"/>
  </si>
  <si>
    <t>KZ/8</t>
    <phoneticPr fontId="2" type="noConversion"/>
  </si>
  <si>
    <t>XWJ/L1</t>
    <phoneticPr fontId="2" type="noConversion"/>
  </si>
  <si>
    <t>输入端子/R</t>
    <phoneticPr fontId="2" type="noConversion"/>
  </si>
  <si>
    <t>有相序继电器</t>
    <phoneticPr fontId="2" type="noConversion"/>
  </si>
  <si>
    <t>输入端子/S</t>
    <phoneticPr fontId="2" type="noConversion"/>
  </si>
  <si>
    <t>XWJ/11</t>
    <phoneticPr fontId="2" type="noConversion"/>
  </si>
  <si>
    <t>XWJ/14</t>
    <phoneticPr fontId="2" type="noConversion"/>
  </si>
  <si>
    <t>解码板/L</t>
    <phoneticPr fontId="2" type="noConversion"/>
  </si>
  <si>
    <t>有五方通话</t>
    <phoneticPr fontId="2" type="noConversion"/>
  </si>
  <si>
    <t>解码板/R</t>
    <phoneticPr fontId="2" type="noConversion"/>
  </si>
  <si>
    <t>对讲机/-</t>
    <phoneticPr fontId="2" type="noConversion"/>
  </si>
  <si>
    <t>解码板/-</t>
    <phoneticPr fontId="2" type="noConversion"/>
  </si>
  <si>
    <t>对讲机/+</t>
    <phoneticPr fontId="2" type="noConversion"/>
  </si>
  <si>
    <t>解码板/+</t>
    <phoneticPr fontId="2" type="noConversion"/>
  </si>
  <si>
    <t>电子微动/电子双开门</t>
    <phoneticPr fontId="2" type="noConversion"/>
  </si>
  <si>
    <t>电子微动/电子双开门</t>
    <phoneticPr fontId="2" type="noConversion"/>
  </si>
  <si>
    <t>GRU/CN1/5</t>
    <phoneticPr fontId="2" type="noConversion"/>
  </si>
  <si>
    <t>GRU/CN1/6</t>
    <phoneticPr fontId="2" type="noConversion"/>
  </si>
  <si>
    <t>GRU/CN2/5</t>
    <phoneticPr fontId="2" type="noConversion"/>
  </si>
  <si>
    <t>GRU/CN2/1</t>
    <phoneticPr fontId="2" type="noConversion"/>
  </si>
  <si>
    <t>GRU/CN2/3</t>
    <phoneticPr fontId="2" type="noConversion"/>
  </si>
  <si>
    <t>GRU/CN2/6</t>
    <phoneticPr fontId="2" type="noConversion"/>
  </si>
  <si>
    <t>红6圆</t>
    <phoneticPr fontId="2" type="noConversion"/>
  </si>
  <si>
    <t>能量回馈/非通讯型停电救援/电子记录</t>
    <phoneticPr fontId="2" type="noConversion"/>
  </si>
  <si>
    <t>专线</t>
    <phoneticPr fontId="2" type="noConversion"/>
  </si>
  <si>
    <t>KB/3</t>
    <phoneticPr fontId="2" type="noConversion"/>
  </si>
  <si>
    <t>KB/2</t>
  </si>
  <si>
    <t>KB/10</t>
  </si>
  <si>
    <t>F10a/2</t>
  </si>
  <si>
    <t>0.5黑</t>
    <phoneticPr fontId="2" type="noConversion"/>
  </si>
  <si>
    <t>MC/63(43)</t>
  </si>
  <si>
    <t>MC/53(13)</t>
  </si>
  <si>
    <t>MC/64(44)</t>
  </si>
  <si>
    <t>MC/54(14)</t>
  </si>
  <si>
    <t>有停电柜(标准)</t>
  </si>
  <si>
    <t>BZC/62(22)</t>
  </si>
  <si>
    <t>MC/62(22)</t>
  </si>
  <si>
    <t>MSC/62(22)</t>
  </si>
  <si>
    <t>蓝4(大功率时-蓝6圆)</t>
  </si>
  <si>
    <t>红针/(遥333：蓝针)</t>
  </si>
  <si>
    <t>红针/(遥332：蓝针)</t>
  </si>
  <si>
    <t>红针/(遥334：蓝针)</t>
  </si>
  <si>
    <t>红针/(遥335：蓝针)</t>
  </si>
  <si>
    <t>微动(旧)</t>
  </si>
  <si>
    <t>GRU(2)/S1</t>
  </si>
  <si>
    <t>双开门(旧)</t>
  </si>
  <si>
    <t>GRU(2)/S2</t>
  </si>
  <si>
    <t>GRU(2)/S3</t>
  </si>
  <si>
    <t>GRU(2)/S4</t>
  </si>
  <si>
    <t>GRU(2)/F1</t>
  </si>
  <si>
    <t>GRU(2)/F2</t>
  </si>
  <si>
    <t>GRU(2)/24V</t>
  </si>
  <si>
    <t>GRU(2)/SY</t>
  </si>
  <si>
    <t>GRU(2)/COM</t>
  </si>
  <si>
    <t>GRU(2)/TX2</t>
  </si>
  <si>
    <t>磁栅尺+双开门(旧)</t>
  </si>
  <si>
    <t>GRU/CN1/F1(5)</t>
  </si>
  <si>
    <t>磁栅尺+双开门(电子)【MAX-E、G.EXC(G20)、ESW(G20)】</t>
  </si>
  <si>
    <t>GRU/CN1/F2(6)</t>
  </si>
  <si>
    <t>BKP/CN3/COM</t>
    <phoneticPr fontId="2" type="noConversion"/>
  </si>
  <si>
    <t>MC1/A1</t>
    <phoneticPr fontId="2" type="noConversion"/>
  </si>
  <si>
    <t>红针</t>
    <phoneticPr fontId="2" type="noConversion"/>
  </si>
  <si>
    <t>红4</t>
    <phoneticPr fontId="2" type="noConversion"/>
  </si>
  <si>
    <t>机器人功能/访客功能</t>
    <phoneticPr fontId="2" type="noConversion"/>
  </si>
  <si>
    <t>协议板/CN1/CAN1H</t>
    <phoneticPr fontId="2" type="noConversion"/>
  </si>
  <si>
    <t>协议板/CN1/CAN1L</t>
    <phoneticPr fontId="2" type="noConversion"/>
  </si>
  <si>
    <t>协议板/CN1/+24V</t>
  </si>
  <si>
    <t>协议板/CN1/GND</t>
    <phoneticPr fontId="2" type="noConversion"/>
  </si>
  <si>
    <t>0.5黑</t>
    <phoneticPr fontId="2" type="noConversion"/>
  </si>
  <si>
    <t>蓝针</t>
    <phoneticPr fontId="2" type="noConversion"/>
  </si>
  <si>
    <t>F10a/3</t>
    <phoneticPr fontId="2" type="noConversion"/>
  </si>
  <si>
    <t>F10a/4</t>
    <phoneticPr fontId="2" type="noConversion"/>
  </si>
  <si>
    <t>F10a/1</t>
    <phoneticPr fontId="2" type="noConversion"/>
  </si>
  <si>
    <t>F10b/3</t>
    <phoneticPr fontId="2" type="noConversion"/>
  </si>
  <si>
    <t>F10b/4</t>
    <phoneticPr fontId="2" type="noConversion"/>
  </si>
  <si>
    <t>F10b/1</t>
    <phoneticPr fontId="2" type="noConversion"/>
  </si>
  <si>
    <t>F10b/2</t>
    <phoneticPr fontId="2" type="noConversion"/>
  </si>
  <si>
    <t>5556T</t>
    <phoneticPr fontId="2" type="noConversion"/>
  </si>
  <si>
    <t>CE24</t>
    <phoneticPr fontId="2" type="noConversion"/>
  </si>
  <si>
    <t>CE24</t>
    <phoneticPr fontId="2" type="noConversion"/>
  </si>
  <si>
    <t>JDB/13</t>
    <phoneticPr fontId="2" type="noConversion"/>
  </si>
  <si>
    <t>WD80/5</t>
    <phoneticPr fontId="2" type="noConversion"/>
  </si>
  <si>
    <t>218</t>
    <phoneticPr fontId="2" type="noConversion"/>
  </si>
  <si>
    <t>蓝6圆</t>
    <phoneticPr fontId="2" type="noConversion"/>
  </si>
  <si>
    <t>红4</t>
    <phoneticPr fontId="2" type="noConversion"/>
  </si>
  <si>
    <t>MQJ/9</t>
    <phoneticPr fontId="2" type="noConversion"/>
  </si>
  <si>
    <t>红3</t>
    <phoneticPr fontId="2" type="noConversion"/>
  </si>
  <si>
    <t>MC/61(21)</t>
    <phoneticPr fontId="2" type="noConversion"/>
  </si>
  <si>
    <t>接地保护装置</t>
    <phoneticPr fontId="2" type="noConversion"/>
  </si>
  <si>
    <t>KC/1</t>
    <phoneticPr fontId="2" type="noConversion"/>
  </si>
  <si>
    <t>KC/3</t>
    <phoneticPr fontId="2" type="noConversion"/>
  </si>
  <si>
    <t>KC/15</t>
    <phoneticPr fontId="2" type="noConversion"/>
  </si>
  <si>
    <t>KC/12</t>
    <phoneticPr fontId="2" type="noConversion"/>
  </si>
  <si>
    <t>KC/18</t>
    <phoneticPr fontId="2" type="noConversion"/>
  </si>
  <si>
    <t>KDP1/1</t>
    <phoneticPr fontId="2" type="noConversion"/>
  </si>
  <si>
    <t>KDP1/2</t>
    <phoneticPr fontId="2" type="noConversion"/>
  </si>
  <si>
    <t>KDP1/6</t>
    <phoneticPr fontId="2" type="noConversion"/>
  </si>
  <si>
    <t>KDP1/7</t>
    <phoneticPr fontId="2" type="noConversion"/>
  </si>
  <si>
    <t>KDP2/1</t>
    <phoneticPr fontId="2" type="noConversion"/>
  </si>
  <si>
    <t>KDP2/2</t>
    <phoneticPr fontId="2" type="noConversion"/>
  </si>
  <si>
    <t>KD/1</t>
    <phoneticPr fontId="2" type="noConversion"/>
  </si>
  <si>
    <t>KD/2</t>
    <phoneticPr fontId="2" type="noConversion"/>
  </si>
  <si>
    <t>KD（20位）</t>
    <phoneticPr fontId="2" type="noConversion"/>
  </si>
  <si>
    <t>KB（10位）</t>
    <phoneticPr fontId="2" type="noConversion"/>
  </si>
  <si>
    <t>KP（18位）</t>
    <phoneticPr fontId="2" type="noConversion"/>
  </si>
  <si>
    <t>KZ（20位）</t>
    <phoneticPr fontId="2" type="noConversion"/>
  </si>
  <si>
    <t>支架线</t>
    <phoneticPr fontId="2" type="noConversion"/>
  </si>
  <si>
    <t>KGY4/PE</t>
  </si>
  <si>
    <t>PE</t>
    <phoneticPr fontId="2" type="noConversion"/>
  </si>
  <si>
    <t>RMT1/输入/0V</t>
    <phoneticPr fontId="2" type="noConversion"/>
  </si>
  <si>
    <t>RMT1/输入/24V</t>
    <phoneticPr fontId="2" type="noConversion"/>
  </si>
  <si>
    <t>RMT1/输出/0V</t>
    <phoneticPr fontId="2" type="noConversion"/>
  </si>
  <si>
    <t>RMT1/输出/12V</t>
    <phoneticPr fontId="2" type="noConversion"/>
  </si>
  <si>
    <t>RMT1/对讲/12V</t>
    <phoneticPr fontId="2" type="noConversion"/>
  </si>
  <si>
    <t>RMT1/对讲/0V</t>
    <phoneticPr fontId="2" type="noConversion"/>
  </si>
  <si>
    <t>RMT1/对讲/R</t>
    <phoneticPr fontId="2" type="noConversion"/>
  </si>
  <si>
    <t>RMT1/对讲/L</t>
    <phoneticPr fontId="2" type="noConversion"/>
  </si>
  <si>
    <t>PE</t>
    <phoneticPr fontId="2" type="noConversion"/>
  </si>
  <si>
    <t>PLD/7</t>
    <phoneticPr fontId="2" type="noConversion"/>
  </si>
  <si>
    <t>CE3</t>
  </si>
  <si>
    <t>PLD/9</t>
    <phoneticPr fontId="2" type="noConversion"/>
  </si>
  <si>
    <t>有能量回馈时</t>
    <phoneticPr fontId="2" type="noConversion"/>
  </si>
  <si>
    <t>红4</t>
    <phoneticPr fontId="2" type="noConversion"/>
  </si>
  <si>
    <t>KD/20</t>
    <phoneticPr fontId="2" type="noConversion"/>
  </si>
  <si>
    <t>PLD/10</t>
    <phoneticPr fontId="2" type="noConversion"/>
  </si>
  <si>
    <t>5556T</t>
    <phoneticPr fontId="2" type="noConversion"/>
  </si>
  <si>
    <t>半剥8</t>
  </si>
  <si>
    <t>半剥13</t>
  </si>
  <si>
    <t>半剥4</t>
  </si>
  <si>
    <t>半剥6.5</t>
  </si>
  <si>
    <t>305、306半剥13</t>
    <phoneticPr fontId="2" type="noConversion"/>
  </si>
  <si>
    <t>308、309半剥13</t>
    <phoneticPr fontId="2" type="noConversion"/>
  </si>
  <si>
    <t>红针/双开门340：蓝针</t>
    <phoneticPr fontId="2" type="noConversion"/>
  </si>
  <si>
    <t>红针/双开门341：蓝针</t>
    <phoneticPr fontId="2" type="noConversion"/>
  </si>
  <si>
    <t>5556T/微动325：蓝针</t>
    <phoneticPr fontId="2" type="noConversion"/>
  </si>
  <si>
    <t>5556T/微动326：蓝针</t>
    <phoneticPr fontId="2" type="noConversion"/>
  </si>
  <si>
    <t>5556T/微动327：蓝针</t>
    <phoneticPr fontId="2" type="noConversion"/>
  </si>
  <si>
    <t>5556T/微动328：蓝针</t>
    <phoneticPr fontId="2" type="noConversion"/>
  </si>
  <si>
    <t>半剥13</t>
    <phoneticPr fontId="2" type="noConversion"/>
  </si>
  <si>
    <t>半剥5</t>
    <phoneticPr fontId="2" type="noConversion"/>
  </si>
  <si>
    <t>红4</t>
    <phoneticPr fontId="2" type="noConversion"/>
  </si>
  <si>
    <t>424：蓝4</t>
    <phoneticPr fontId="2" type="noConversion"/>
  </si>
  <si>
    <t>425：蓝4</t>
    <phoneticPr fontId="2" type="noConversion"/>
  </si>
  <si>
    <t>半剥13</t>
    <phoneticPr fontId="2" type="noConversion"/>
  </si>
  <si>
    <t>2.5黄绿</t>
    <phoneticPr fontId="2" type="noConversion"/>
  </si>
  <si>
    <t>2.5黄绿</t>
    <phoneticPr fontId="2" type="noConversion"/>
  </si>
  <si>
    <t>GRU/CN2/S3（10）</t>
    <phoneticPr fontId="2" type="noConversion"/>
  </si>
  <si>
    <t>GRU/CN2/10</t>
    <phoneticPr fontId="2" type="noConversion"/>
  </si>
  <si>
    <t>KC/2</t>
  </si>
  <si>
    <t>304、306半剥13</t>
    <phoneticPr fontId="2" type="noConversion"/>
  </si>
  <si>
    <t>304、305半剥13</t>
    <phoneticPr fontId="2" type="noConversion"/>
  </si>
  <si>
    <t>307、309半剥13</t>
    <phoneticPr fontId="2" type="noConversion"/>
  </si>
  <si>
    <t>307、308半剥13</t>
    <phoneticPr fontId="2" type="noConversion"/>
  </si>
  <si>
    <t>红针/双开门334：蓝针</t>
    <phoneticPr fontId="2" type="noConversion"/>
  </si>
  <si>
    <t>红针/双开门339：蓝针</t>
    <phoneticPr fontId="2" type="noConversion"/>
  </si>
  <si>
    <t>红针/双开门338：蓝针</t>
    <phoneticPr fontId="2" type="noConversion"/>
  </si>
  <si>
    <t>5556T/微动321：蓝针</t>
    <phoneticPr fontId="2" type="noConversion"/>
  </si>
  <si>
    <t>340：蓝针</t>
    <phoneticPr fontId="2" type="noConversion"/>
  </si>
  <si>
    <t>341：蓝针</t>
    <phoneticPr fontId="2" type="noConversion"/>
  </si>
  <si>
    <t>半剥6.5/(协388：蓝针)</t>
    <phoneticPr fontId="2" type="noConversion"/>
  </si>
  <si>
    <t>半剥6.5/(协389：蓝针)</t>
  </si>
  <si>
    <t>半剥6.5/(协390：蓝针)</t>
  </si>
  <si>
    <t>半剥6.5/(协391：蓝针)</t>
  </si>
  <si>
    <t>红针/(遥367：蓝针)</t>
    <phoneticPr fontId="2" type="noConversion"/>
  </si>
  <si>
    <t>红针/(遥368：蓝针)</t>
  </si>
  <si>
    <t>红针/(遥369：蓝针)</t>
  </si>
  <si>
    <t>红针/(遥370：蓝针)</t>
  </si>
  <si>
    <t>404：蓝针</t>
    <phoneticPr fontId="2" type="noConversion"/>
  </si>
  <si>
    <t>405：蓝针</t>
  </si>
  <si>
    <t>406：蓝针</t>
  </si>
  <si>
    <t>407：蓝针</t>
  </si>
  <si>
    <t>392：蓝针</t>
    <phoneticPr fontId="2" type="noConversion"/>
  </si>
  <si>
    <t>393：蓝针</t>
  </si>
  <si>
    <t>394：蓝针</t>
  </si>
  <si>
    <t>395：蓝针</t>
  </si>
  <si>
    <t>红针/(遥367：蓝针)</t>
    <phoneticPr fontId="2" type="noConversion"/>
  </si>
  <si>
    <t>红4(异步货梯时+≥3吨-435：蓝4</t>
    <phoneticPr fontId="2" type="noConversion"/>
  </si>
  <si>
    <t>红4(异步货梯时+≥3吨-436：蓝4</t>
    <phoneticPr fontId="2" type="noConversion"/>
  </si>
  <si>
    <t>420：蓝4</t>
    <phoneticPr fontId="2" type="noConversion"/>
  </si>
  <si>
    <t>419：蓝4</t>
    <phoneticPr fontId="2" type="noConversion"/>
  </si>
  <si>
    <t>438：218</t>
    <phoneticPr fontId="2" type="noConversion"/>
  </si>
  <si>
    <t>437：218</t>
    <phoneticPr fontId="2" type="noConversion"/>
  </si>
  <si>
    <t>439：218</t>
    <phoneticPr fontId="2" type="noConversion"/>
  </si>
  <si>
    <t>438：218</t>
    <phoneticPr fontId="2" type="noConversion"/>
  </si>
  <si>
    <t>51:蓝针</t>
    <phoneticPr fontId="2" type="noConversion"/>
  </si>
  <si>
    <t>52:蓝针</t>
    <phoneticPr fontId="2" type="noConversion"/>
  </si>
  <si>
    <t>52:蓝针</t>
    <phoneticPr fontId="2" type="noConversion"/>
  </si>
  <si>
    <t>423：蓝4</t>
    <phoneticPr fontId="2" type="noConversion"/>
  </si>
  <si>
    <t>MSC/53</t>
    <phoneticPr fontId="2" type="noConversion"/>
  </si>
  <si>
    <t>MSC/54</t>
    <phoneticPr fontId="2" type="noConversion"/>
  </si>
  <si>
    <t>GRU/SZ</t>
    <phoneticPr fontId="2" type="noConversion"/>
  </si>
  <si>
    <t>CE24</t>
    <phoneticPr fontId="2" type="noConversion"/>
  </si>
  <si>
    <t>剥13</t>
    <phoneticPr fontId="2" type="noConversion"/>
  </si>
  <si>
    <t>红4</t>
    <phoneticPr fontId="2" type="noConversion"/>
  </si>
  <si>
    <t xml:space="preserve">红针 </t>
    <phoneticPr fontId="2" type="noConversion"/>
  </si>
  <si>
    <t>有磁栅尺+无机房</t>
    <phoneticPr fontId="2" type="noConversion"/>
  </si>
  <si>
    <t>1P母线直流停电柜(装配接）</t>
    <phoneticPr fontId="2" type="noConversion"/>
  </si>
  <si>
    <t>42:蓝4</t>
    <phoneticPr fontId="2" type="noConversion"/>
  </si>
  <si>
    <t>43:蓝4</t>
    <phoneticPr fontId="2" type="noConversion"/>
  </si>
  <si>
    <t>5558T</t>
    <phoneticPr fontId="2" type="noConversion"/>
  </si>
  <si>
    <t>CE24</t>
    <phoneticPr fontId="2" type="noConversion"/>
  </si>
  <si>
    <t>536</t>
    <phoneticPr fontId="2" type="noConversion"/>
  </si>
  <si>
    <t>剥13</t>
    <phoneticPr fontId="2" type="noConversion"/>
  </si>
  <si>
    <t>CE5</t>
    <phoneticPr fontId="2" type="noConversion"/>
  </si>
  <si>
    <t>CE5</t>
    <phoneticPr fontId="2" type="noConversion"/>
  </si>
  <si>
    <t>PLD/1</t>
    <phoneticPr fontId="2" type="noConversion"/>
  </si>
  <si>
    <t>半剥13</t>
    <phoneticPr fontId="2" type="noConversion"/>
  </si>
  <si>
    <t>半剥8</t>
    <phoneticPr fontId="2" type="noConversion"/>
  </si>
  <si>
    <t>半剥8</t>
    <phoneticPr fontId="2" type="noConversion"/>
  </si>
  <si>
    <t>有封星接触器+相序继电器</t>
    <phoneticPr fontId="2" type="noConversion"/>
  </si>
  <si>
    <t>FTK/2</t>
    <phoneticPr fontId="2" type="noConversion"/>
  </si>
  <si>
    <t>无封星接触器+相序继电器</t>
    <phoneticPr fontId="2" type="noConversion"/>
  </si>
  <si>
    <t>FJSA/13</t>
    <phoneticPr fontId="2" type="noConversion"/>
  </si>
  <si>
    <t>KC/13</t>
  </si>
  <si>
    <t>KC/13</t>
    <phoneticPr fontId="2" type="noConversion"/>
  </si>
  <si>
    <r>
      <t>G·Plus，MAX-E,GVHⅡ或变频器使用G12C 或变频器大于30kw时增加相序继电器（XWJ）相关接线，</t>
    </r>
    <r>
      <rPr>
        <sz val="12"/>
        <color rgb="FFFF0000"/>
        <rFont val="宋体"/>
        <family val="3"/>
        <charset val="134"/>
      </rPr>
      <t>1、MAX-E,G·Exc,G·Plus,GVHⅡ,G·Fre,GVH,G·wiz,G·wiz-B,ESW(G20)不配接地保护装置，其相关接线短接；2、G·Fre,GVH,不配封星接触器；</t>
    </r>
    <phoneticPr fontId="2" type="noConversion"/>
  </si>
  <si>
    <t>G12无机房（K1700）控柜V000</t>
  </si>
  <si>
    <t>输入端子/R</t>
  </si>
  <si>
    <t>ZDK/1</t>
  </si>
  <si>
    <t>无停电/能量+有滤波器</t>
  </si>
  <si>
    <t>剥11</t>
  </si>
  <si>
    <t>输入端子/S</t>
  </si>
  <si>
    <t>ZDK/3</t>
  </si>
  <si>
    <t>输入端子/T</t>
  </si>
  <si>
    <t>ZDK/5</t>
  </si>
  <si>
    <t>滤波器LBQ/L1(1)</t>
  </si>
  <si>
    <t>ZDK/2</t>
  </si>
  <si>
    <t>圆</t>
  </si>
  <si>
    <t>滤波器LBQ/L2(2)</t>
  </si>
  <si>
    <t>ZDK/4</t>
  </si>
  <si>
    <t>滤波器LBQ/L3(3)</t>
  </si>
  <si>
    <t>ZDK/6</t>
  </si>
  <si>
    <t>滤波器LBQ/L1’(4)</t>
  </si>
  <si>
    <t>变频器ZKQ/R</t>
  </si>
  <si>
    <t>滤波器LBQ/L2’(5)</t>
  </si>
  <si>
    <t>变频器ZKQ/S</t>
  </si>
  <si>
    <t>滤波器LBQ/L3’(6)</t>
  </si>
  <si>
    <t>变频器ZKQ/T</t>
  </si>
  <si>
    <t>有停电/能量+有滤波器时</t>
  </si>
  <si>
    <t>端子排/R’</t>
  </si>
  <si>
    <t>端子排/S’</t>
  </si>
  <si>
    <t>端子排/T’</t>
  </si>
  <si>
    <t>端子排/R0’</t>
  </si>
  <si>
    <t>端子排/S0’</t>
  </si>
  <si>
    <t>端子排/T0’</t>
  </si>
  <si>
    <t>无停电/能量+无滤波器</t>
  </si>
  <si>
    <t>有停电/能量+无滤波器</t>
  </si>
  <si>
    <t>有停电/能量+无滤波器时</t>
  </si>
  <si>
    <t>变频器ZKQ/U</t>
  </si>
  <si>
    <t>MC/1</t>
  </si>
  <si>
    <t>开叉</t>
  </si>
  <si>
    <t>变频器ZKQ/V</t>
  </si>
  <si>
    <t>MC/3</t>
  </si>
  <si>
    <t>变频器ZKQ/W</t>
  </si>
  <si>
    <t>MC/5</t>
  </si>
  <si>
    <t>端子排/1U</t>
  </si>
  <si>
    <t>MC/2</t>
  </si>
  <si>
    <t>标准(串电流检测装置)</t>
  </si>
  <si>
    <t>端子排/1V</t>
  </si>
  <si>
    <t>MC/4</t>
  </si>
  <si>
    <t>ESW标准(串电流检测装置)</t>
  </si>
  <si>
    <t>端子排/1W</t>
  </si>
  <si>
    <t>变频器ZKQ/+或+2</t>
  </si>
  <si>
    <t>电阻箱/R-1</t>
  </si>
  <si>
    <t>白</t>
  </si>
  <si>
    <t>变频器ZKQ/B</t>
  </si>
  <si>
    <t>变频器ZKQ/PE</t>
  </si>
  <si>
    <t>PE</t>
  </si>
  <si>
    <t>黄绿</t>
  </si>
  <si>
    <t>变频器ZKQ/P1或+1</t>
  </si>
  <si>
    <t>电抗器DKQ/1</t>
  </si>
  <si>
    <t>有电抗器</t>
  </si>
  <si>
    <t>电抗器DKQ/2</t>
  </si>
  <si>
    <t>能量回馈装置AFE/P+</t>
  </si>
  <si>
    <t>有能量回馈</t>
  </si>
  <si>
    <t>变频器ZKQ/-</t>
  </si>
  <si>
    <t>能量回馈装置AFE/N-</t>
  </si>
  <si>
    <t>红4</t>
  </si>
  <si>
    <t>KP/12</t>
  </si>
  <si>
    <t>DYK/14</t>
  </si>
  <si>
    <t>无机房</t>
  </si>
  <si>
    <t>0.75黑</t>
  </si>
  <si>
    <t>KP/14</t>
  </si>
  <si>
    <t>DYK/24</t>
  </si>
  <si>
    <t>KAP/1</t>
  </si>
  <si>
    <t>K12/2</t>
  </si>
  <si>
    <t>剥8</t>
  </si>
  <si>
    <t>JZK/A(2)</t>
  </si>
  <si>
    <t>JZK/A'(3)</t>
  </si>
  <si>
    <t>KAP/2</t>
  </si>
  <si>
    <t>K12/HN</t>
  </si>
  <si>
    <t>ID/3</t>
  </si>
  <si>
    <t>KH1/1</t>
  </si>
  <si>
    <t>SZDY/485+</t>
  </si>
  <si>
    <t>剥13与专用线压奶嘴</t>
  </si>
  <si>
    <t>KH/1</t>
  </si>
  <si>
    <t>KH1/2</t>
  </si>
  <si>
    <t>SZDY/485-</t>
  </si>
  <si>
    <t>SZDY/E1/3</t>
  </si>
  <si>
    <t>SZDY/E1/5</t>
  </si>
  <si>
    <t>KH1/3</t>
  </si>
  <si>
    <t>SZDY/E1/6</t>
  </si>
  <si>
    <t>KD/14</t>
  </si>
  <si>
    <t>LP2/+</t>
  </si>
  <si>
    <t>剥13</t>
  </si>
  <si>
    <t>SZDY/E1/7</t>
  </si>
  <si>
    <t>KH1/4</t>
  </si>
  <si>
    <t>SZDY/E1/8</t>
  </si>
  <si>
    <t>SZDY/E1/9</t>
  </si>
  <si>
    <t>KD/16</t>
  </si>
  <si>
    <t>SZDY/E1/11</t>
  </si>
  <si>
    <t>FJK/33</t>
  </si>
  <si>
    <t>SZDY/E1/12</t>
  </si>
  <si>
    <t>FJK/34</t>
  </si>
  <si>
    <t>DYK/13</t>
  </si>
  <si>
    <t>FJK/23</t>
  </si>
  <si>
    <t>DYK/13、FJK/23</t>
  </si>
  <si>
    <t>DYK/23</t>
  </si>
  <si>
    <t>DYK/13、DYK/23</t>
  </si>
  <si>
    <t>插座/L</t>
  </si>
  <si>
    <t>红3</t>
  </si>
  <si>
    <t>插座/N</t>
  </si>
  <si>
    <t>ID/4</t>
  </si>
  <si>
    <t>JZK/A1(1)</t>
  </si>
  <si>
    <t>ID/1</t>
  </si>
  <si>
    <t>JZK/A2(4)</t>
  </si>
  <si>
    <t>ID/2</t>
  </si>
  <si>
    <t>LP2/-</t>
  </si>
  <si>
    <t>DLQ/NC</t>
  </si>
  <si>
    <t>DYK1/13</t>
  </si>
  <si>
    <t>无机房+双限速</t>
  </si>
  <si>
    <t>338：蓝4</t>
  </si>
  <si>
    <t>DYK1/13、FJK/23</t>
  </si>
  <si>
    <t>DYK1/23</t>
  </si>
  <si>
    <t>337：蓝4</t>
  </si>
  <si>
    <t>DYK1/13、DYK1/23</t>
  </si>
  <si>
    <t>DYK1/14</t>
  </si>
  <si>
    <t>KP/18</t>
  </si>
  <si>
    <t>DYK1/24</t>
  </si>
  <si>
    <t>KP/16</t>
  </si>
  <si>
    <t>ZDK/14</t>
  </si>
  <si>
    <t>停电救援(无机房)</t>
    <phoneticPr fontId="2" type="noConversion"/>
  </si>
  <si>
    <t>SZDY/CN3/P3</t>
    <phoneticPr fontId="2" type="noConversion"/>
  </si>
  <si>
    <t>电流检测装置/CN2/P2</t>
    <phoneticPr fontId="2" type="noConversion"/>
  </si>
  <si>
    <t>无机房</t>
    <phoneticPr fontId="2" type="noConversion"/>
  </si>
  <si>
    <t>专线</t>
    <phoneticPr fontId="2" type="noConversion"/>
  </si>
  <si>
    <t>端子排/N</t>
    <phoneticPr fontId="2" type="noConversion"/>
  </si>
  <si>
    <t>端子排/N'</t>
    <phoneticPr fontId="2" type="noConversion"/>
  </si>
  <si>
    <t>LBQ/N(4)</t>
    <phoneticPr fontId="2" type="noConversion"/>
  </si>
  <si>
    <t>停电救援(无机房)+滤波器时</t>
    <phoneticPr fontId="2" type="noConversion"/>
  </si>
  <si>
    <t>红6圆</t>
    <phoneticPr fontId="2" type="noConversion"/>
  </si>
  <si>
    <t>红针</t>
    <phoneticPr fontId="2" type="noConversion"/>
  </si>
  <si>
    <t>端子排/No'</t>
    <phoneticPr fontId="2" type="noConversion"/>
  </si>
  <si>
    <t>端子排/T</t>
    <phoneticPr fontId="2" type="noConversion"/>
  </si>
  <si>
    <t>蓝4(大功率时-蓝7圆)</t>
  </si>
  <si>
    <t>蓝4(大功率时-蓝8圆)</t>
  </si>
  <si>
    <t>0.75黑</t>
    <phoneticPr fontId="2" type="noConversion"/>
  </si>
  <si>
    <t>厅外声光报警</t>
    <phoneticPr fontId="2" type="noConversion"/>
  </si>
  <si>
    <t>KD/15</t>
    <phoneticPr fontId="2" type="noConversion"/>
  </si>
  <si>
    <t>F3/1</t>
    <phoneticPr fontId="2" type="noConversion"/>
  </si>
  <si>
    <t>KZ/3</t>
    <phoneticPr fontId="2" type="noConversion"/>
  </si>
  <si>
    <t>F3/2</t>
  </si>
  <si>
    <t>5556T</t>
    <phoneticPr fontId="2" type="noConversion"/>
  </si>
  <si>
    <t>FTK/2</t>
    <phoneticPr fontId="2" type="noConversion"/>
  </si>
  <si>
    <t>JDB/L1</t>
    <phoneticPr fontId="2" type="noConversion"/>
  </si>
  <si>
    <t>XWJ/L3</t>
    <phoneticPr fontId="2" type="noConversion"/>
  </si>
  <si>
    <t>QFB2/1</t>
    <phoneticPr fontId="2" type="noConversion"/>
  </si>
  <si>
    <t>红3</t>
    <phoneticPr fontId="2" type="noConversion"/>
  </si>
  <si>
    <t>0.75黑</t>
    <phoneticPr fontId="2" type="noConversion"/>
  </si>
  <si>
    <t>0.75黑</t>
    <phoneticPr fontId="2" type="noConversion"/>
  </si>
  <si>
    <t>0.75黑</t>
    <phoneticPr fontId="2" type="noConversion"/>
  </si>
  <si>
    <t>QFB2/2</t>
    <phoneticPr fontId="2" type="noConversion"/>
  </si>
  <si>
    <t>版 本 号：000</t>
    <phoneticPr fontId="2" type="noConversion"/>
  </si>
  <si>
    <t>E1（12位）</t>
    <phoneticPr fontId="2" type="noConversion"/>
  </si>
  <si>
    <t>ZDK/11</t>
    <phoneticPr fontId="2" type="noConversion"/>
  </si>
  <si>
    <t>PLD/5</t>
    <phoneticPr fontId="2" type="noConversion"/>
  </si>
  <si>
    <t>蓝针</t>
    <phoneticPr fontId="2" type="noConversion"/>
  </si>
  <si>
    <t>红针</t>
    <phoneticPr fontId="2" type="noConversion"/>
  </si>
  <si>
    <t>端子排/N</t>
    <phoneticPr fontId="2" type="noConversion"/>
  </si>
  <si>
    <t>线束压着、配线、装配作业规范参考SCX15-0025文件</t>
    <phoneticPr fontId="2" type="noConversion"/>
  </si>
  <si>
    <t>大线接线由装配人员接线；从协议转换板并线到其他功能的器件。</t>
    <phoneticPr fontId="2" type="noConversion"/>
  </si>
  <si>
    <t>接线表中采用的二极管参考对应明细表。</t>
    <phoneticPr fontId="2" type="noConversion"/>
  </si>
  <si>
    <t>KZ/1</t>
    <phoneticPr fontId="2" type="noConversion"/>
  </si>
  <si>
    <t>对讲机/+</t>
    <phoneticPr fontId="2" type="noConversion"/>
  </si>
  <si>
    <t>标准</t>
    <phoneticPr fontId="2" type="noConversion"/>
  </si>
  <si>
    <t>5556T</t>
    <phoneticPr fontId="2" type="noConversion"/>
  </si>
  <si>
    <t>红4</t>
    <phoneticPr fontId="2" type="noConversion"/>
  </si>
  <si>
    <t>KZ/3</t>
    <phoneticPr fontId="2" type="noConversion"/>
  </si>
  <si>
    <t>SZDY/E1/4</t>
    <phoneticPr fontId="2" type="noConversion"/>
  </si>
  <si>
    <t>0.5黑</t>
    <phoneticPr fontId="2" type="noConversion"/>
  </si>
  <si>
    <t>SZDY/E1/8</t>
    <phoneticPr fontId="2" type="noConversion"/>
  </si>
  <si>
    <t>CE6</t>
    <phoneticPr fontId="2" type="noConversion"/>
  </si>
  <si>
    <t>半剥13</t>
    <phoneticPr fontId="2" type="noConversion"/>
  </si>
  <si>
    <t>CE24</t>
    <phoneticPr fontId="2" type="noConversion"/>
  </si>
  <si>
    <t>标准</t>
    <phoneticPr fontId="2" type="noConversion"/>
  </si>
  <si>
    <t>红4</t>
    <phoneticPr fontId="2" type="noConversion"/>
  </si>
  <si>
    <t>BZC/1</t>
    <phoneticPr fontId="2" type="noConversion"/>
  </si>
  <si>
    <t>BZC/6</t>
    <phoneticPr fontId="2" type="noConversion"/>
  </si>
  <si>
    <t>BZC/3</t>
    <phoneticPr fontId="2" type="noConversion"/>
  </si>
  <si>
    <t>131蓝4</t>
    <phoneticPr fontId="2" type="noConversion"/>
  </si>
  <si>
    <t>K12/QN</t>
    <phoneticPr fontId="2" type="noConversion"/>
  </si>
  <si>
    <t>端子排/N</t>
    <phoneticPr fontId="2" type="noConversion"/>
  </si>
  <si>
    <t>JZK/A(2)</t>
    <phoneticPr fontId="2" type="noConversion"/>
  </si>
  <si>
    <t>FJSA/13</t>
    <phoneticPr fontId="2" type="noConversion"/>
  </si>
  <si>
    <t>FTK/1</t>
    <phoneticPr fontId="2" type="noConversion"/>
  </si>
  <si>
    <t>非钢带梯/非异步货梯</t>
    <phoneticPr fontId="2" type="noConversion"/>
  </si>
  <si>
    <t>FJXA/13</t>
    <phoneticPr fontId="2" type="noConversion"/>
  </si>
  <si>
    <t>FJA/23</t>
    <phoneticPr fontId="2" type="noConversion"/>
  </si>
  <si>
    <t>FJXA/14</t>
    <phoneticPr fontId="2" type="noConversion"/>
  </si>
  <si>
    <t>FJSA/14</t>
    <phoneticPr fontId="2" type="noConversion"/>
  </si>
  <si>
    <t>FJA/14</t>
    <phoneticPr fontId="2" type="noConversion"/>
  </si>
  <si>
    <t>FJK/13</t>
    <phoneticPr fontId="2" type="noConversion"/>
  </si>
  <si>
    <t>FJK/3</t>
    <phoneticPr fontId="2" type="noConversion"/>
  </si>
  <si>
    <t>FJK/1</t>
    <phoneticPr fontId="2" type="noConversion"/>
  </si>
  <si>
    <t>FJK/4</t>
    <phoneticPr fontId="2" type="noConversion"/>
  </si>
  <si>
    <t>FJA/3</t>
    <phoneticPr fontId="2" type="noConversion"/>
  </si>
  <si>
    <t>FJSA/3</t>
    <phoneticPr fontId="2" type="noConversion"/>
  </si>
  <si>
    <t>FJA/4</t>
    <phoneticPr fontId="2" type="noConversion"/>
  </si>
  <si>
    <t>FJXA/3</t>
    <phoneticPr fontId="2" type="noConversion"/>
  </si>
  <si>
    <t>104蓝4</t>
    <phoneticPr fontId="2" type="noConversion"/>
  </si>
  <si>
    <t>KC/1</t>
    <phoneticPr fontId="2" type="noConversion"/>
  </si>
  <si>
    <t>MSC/1</t>
    <phoneticPr fontId="2" type="noConversion"/>
  </si>
  <si>
    <t>标准</t>
    <phoneticPr fontId="2" type="noConversion"/>
  </si>
  <si>
    <t>5556T</t>
    <phoneticPr fontId="2" type="noConversion"/>
  </si>
  <si>
    <t>红4</t>
    <phoneticPr fontId="2" type="noConversion"/>
  </si>
  <si>
    <t>MC/A1</t>
    <phoneticPr fontId="2" type="noConversion"/>
  </si>
  <si>
    <t>KC/3</t>
    <phoneticPr fontId="2" type="noConversion"/>
  </si>
  <si>
    <t>KC/4</t>
    <phoneticPr fontId="2" type="noConversion"/>
  </si>
  <si>
    <t>KC/5</t>
    <phoneticPr fontId="2" type="noConversion"/>
  </si>
  <si>
    <t>BZC/A2</t>
    <phoneticPr fontId="2" type="noConversion"/>
  </si>
  <si>
    <t>KC/6</t>
    <phoneticPr fontId="2" type="noConversion"/>
  </si>
  <si>
    <t>MC1/A2</t>
    <phoneticPr fontId="2" type="noConversion"/>
  </si>
  <si>
    <t>有封星接触器时</t>
    <phoneticPr fontId="2" type="noConversion"/>
  </si>
  <si>
    <t>MSC/A1</t>
    <phoneticPr fontId="2" type="noConversion"/>
  </si>
  <si>
    <t>KC/9</t>
    <phoneticPr fontId="2" type="noConversion"/>
  </si>
  <si>
    <t>MC1/A1</t>
    <phoneticPr fontId="2" type="noConversion"/>
  </si>
  <si>
    <t>KC/12</t>
    <phoneticPr fontId="2" type="noConversion"/>
  </si>
  <si>
    <t>FJA/24</t>
    <phoneticPr fontId="2" type="noConversion"/>
  </si>
  <si>
    <t>KC/13</t>
    <phoneticPr fontId="2" type="noConversion"/>
  </si>
  <si>
    <t>FTK/1</t>
    <phoneticPr fontId="2" type="noConversion"/>
  </si>
  <si>
    <t>非钢带梯/非异步货梯</t>
    <phoneticPr fontId="2" type="noConversion"/>
  </si>
  <si>
    <t>CE5</t>
    <phoneticPr fontId="2" type="noConversion"/>
  </si>
  <si>
    <t>0.75黑</t>
    <phoneticPr fontId="2" type="noConversion"/>
  </si>
  <si>
    <t>5556T</t>
    <phoneticPr fontId="2" type="noConversion"/>
  </si>
  <si>
    <t>红全封</t>
    <phoneticPr fontId="2" type="noConversion"/>
  </si>
  <si>
    <t>KP/7</t>
    <phoneticPr fontId="2" type="noConversion"/>
  </si>
  <si>
    <t>KP/12</t>
    <phoneticPr fontId="2" type="noConversion"/>
  </si>
  <si>
    <t>对讲机/-</t>
    <phoneticPr fontId="2" type="noConversion"/>
  </si>
  <si>
    <t>KZ/4</t>
    <phoneticPr fontId="2" type="noConversion"/>
  </si>
  <si>
    <t>对讲机/R</t>
    <phoneticPr fontId="2" type="noConversion"/>
  </si>
  <si>
    <t>红4(遥/371:蓝4)</t>
    <phoneticPr fontId="2" type="noConversion"/>
  </si>
  <si>
    <t>KZ/5</t>
    <phoneticPr fontId="2" type="noConversion"/>
  </si>
  <si>
    <t>对讲机/L</t>
    <phoneticPr fontId="2" type="noConversion"/>
  </si>
  <si>
    <t>红4(遥/372:蓝4)</t>
    <phoneticPr fontId="2" type="noConversion"/>
  </si>
  <si>
    <t>SZDY/E1/6</t>
    <phoneticPr fontId="2" type="noConversion"/>
  </si>
  <si>
    <t>MC1/61(21)</t>
    <phoneticPr fontId="2" type="noConversion"/>
  </si>
  <si>
    <t>有封星接触器+梯速＞2.5M/S</t>
    <phoneticPr fontId="2" type="noConversion"/>
  </si>
  <si>
    <t>MC1/53</t>
    <phoneticPr fontId="2" type="noConversion"/>
  </si>
  <si>
    <t>有封星接触器+速度≤2.5M/S</t>
    <phoneticPr fontId="2" type="noConversion"/>
  </si>
  <si>
    <t>0.5黑</t>
    <phoneticPr fontId="2" type="noConversion"/>
  </si>
  <si>
    <t>FTK/2</t>
    <phoneticPr fontId="2" type="noConversion"/>
  </si>
  <si>
    <t>MC1/A1</t>
    <phoneticPr fontId="2" type="noConversion"/>
  </si>
  <si>
    <t>有封星接触器+无相序继电器</t>
    <phoneticPr fontId="2" type="noConversion"/>
  </si>
  <si>
    <t>蓝4</t>
    <phoneticPr fontId="2" type="noConversion"/>
  </si>
  <si>
    <t>BZC/4</t>
    <phoneticPr fontId="2" type="noConversion"/>
  </si>
  <si>
    <t>BZC/2</t>
    <phoneticPr fontId="2" type="noConversion"/>
  </si>
  <si>
    <t>BZC/5</t>
    <phoneticPr fontId="2" type="noConversion"/>
  </si>
  <si>
    <t>BZC/A1</t>
    <phoneticPr fontId="2" type="noConversion"/>
  </si>
  <si>
    <t>MSC/2</t>
    <phoneticPr fontId="2" type="noConversion"/>
  </si>
  <si>
    <t>MC1/R4</t>
    <phoneticPr fontId="2" type="noConversion"/>
  </si>
  <si>
    <t>MC/2</t>
    <phoneticPr fontId="2" type="noConversion"/>
  </si>
  <si>
    <t>有封星接触器时+速度＜3.0m/s时</t>
    <phoneticPr fontId="2" type="noConversion"/>
  </si>
  <si>
    <t>MC1/R1</t>
    <phoneticPr fontId="2" type="noConversion"/>
  </si>
  <si>
    <t>MC/6</t>
    <phoneticPr fontId="2" type="noConversion"/>
  </si>
  <si>
    <t>MC1/R2</t>
    <phoneticPr fontId="2" type="noConversion"/>
  </si>
  <si>
    <t>MC/4</t>
    <phoneticPr fontId="2" type="noConversion"/>
  </si>
  <si>
    <t xml:space="preserve"> MC1/R3</t>
    <phoneticPr fontId="2" type="noConversion"/>
  </si>
  <si>
    <t>MC1/1</t>
    <phoneticPr fontId="2" type="noConversion"/>
  </si>
  <si>
    <t>有封星接触器时+速度≥3.0m/s时</t>
    <phoneticPr fontId="2" type="noConversion"/>
  </si>
  <si>
    <t>MC1/4</t>
    <phoneticPr fontId="2" type="noConversion"/>
  </si>
  <si>
    <t>MC1/2</t>
    <phoneticPr fontId="2" type="noConversion"/>
  </si>
  <si>
    <t>MC1/3</t>
    <phoneticPr fontId="2" type="noConversion"/>
  </si>
  <si>
    <t>红6圆</t>
    <phoneticPr fontId="2" type="noConversion"/>
  </si>
  <si>
    <t>有滤波器时+无停电救援</t>
    <phoneticPr fontId="2" type="noConversion"/>
  </si>
  <si>
    <t>K12/2</t>
    <phoneticPr fontId="2" type="noConversion"/>
  </si>
  <si>
    <t>钢带梯/异步货梯</t>
    <phoneticPr fontId="2" type="noConversion"/>
  </si>
  <si>
    <t>半剥8</t>
    <phoneticPr fontId="2" type="noConversion"/>
  </si>
  <si>
    <t>KC/15</t>
    <phoneticPr fontId="2" type="noConversion"/>
  </si>
  <si>
    <t>FJK/14</t>
    <phoneticPr fontId="2" type="noConversion"/>
  </si>
  <si>
    <t>KC/18</t>
    <phoneticPr fontId="2" type="noConversion"/>
  </si>
  <si>
    <t>FJA/13</t>
    <phoneticPr fontId="2" type="noConversion"/>
  </si>
  <si>
    <t>KD/1</t>
    <phoneticPr fontId="2" type="noConversion"/>
  </si>
  <si>
    <t>FJSA/4</t>
    <phoneticPr fontId="2" type="noConversion"/>
  </si>
  <si>
    <t>KD/2</t>
    <phoneticPr fontId="2" type="noConversion"/>
  </si>
  <si>
    <t>FJXA/4</t>
    <phoneticPr fontId="2" type="noConversion"/>
  </si>
  <si>
    <t>KD/3</t>
    <phoneticPr fontId="2" type="noConversion"/>
  </si>
  <si>
    <t>FJK/1</t>
    <phoneticPr fontId="2" type="noConversion"/>
  </si>
  <si>
    <t>非G20时</t>
    <phoneticPr fontId="2" type="noConversion"/>
  </si>
  <si>
    <t>KD/8</t>
    <phoneticPr fontId="2" type="noConversion"/>
  </si>
  <si>
    <t>MC1/54</t>
    <phoneticPr fontId="2" type="noConversion"/>
  </si>
  <si>
    <t>0.5黑</t>
    <phoneticPr fontId="2" type="noConversion"/>
  </si>
  <si>
    <t>MC1/62</t>
    <phoneticPr fontId="2" type="noConversion"/>
  </si>
  <si>
    <t>有封星接触器+梯速＞2.5M/S</t>
    <phoneticPr fontId="2" type="noConversion"/>
  </si>
  <si>
    <t>KD/9</t>
    <phoneticPr fontId="2" type="noConversion"/>
  </si>
  <si>
    <t>KD/10</t>
    <phoneticPr fontId="2" type="noConversion"/>
  </si>
  <si>
    <t>KD/11</t>
    <phoneticPr fontId="2" type="noConversion"/>
  </si>
  <si>
    <t>KD/13</t>
    <phoneticPr fontId="2" type="noConversion"/>
  </si>
  <si>
    <t>MSC/61(21)</t>
    <phoneticPr fontId="2" type="noConversion"/>
  </si>
  <si>
    <t>无接地保护装置时</t>
    <phoneticPr fontId="2" type="noConversion"/>
  </si>
  <si>
    <t>KD/19</t>
    <phoneticPr fontId="2" type="noConversion"/>
  </si>
  <si>
    <t>G20系统时</t>
    <phoneticPr fontId="2" type="noConversion"/>
  </si>
  <si>
    <t>CE6</t>
    <phoneticPr fontId="2" type="noConversion"/>
  </si>
  <si>
    <t>标准（无机房）</t>
    <phoneticPr fontId="2" type="noConversion"/>
  </si>
  <si>
    <t>KB/3</t>
    <phoneticPr fontId="2" type="noConversion"/>
  </si>
  <si>
    <t>KDP2/1</t>
    <phoneticPr fontId="2" type="noConversion"/>
  </si>
  <si>
    <t>BZC/61(21)</t>
    <phoneticPr fontId="2" type="noConversion"/>
  </si>
  <si>
    <t>0.75黄绿</t>
    <phoneticPr fontId="2" type="noConversion"/>
  </si>
  <si>
    <t>J1/3</t>
    <phoneticPr fontId="2" type="noConversion"/>
  </si>
  <si>
    <t>LBQ/L3'(7)</t>
    <phoneticPr fontId="2" type="noConversion"/>
  </si>
  <si>
    <t>有滤波器时</t>
    <phoneticPr fontId="2" type="noConversion"/>
  </si>
  <si>
    <t>无滤波器时</t>
    <phoneticPr fontId="2" type="noConversion"/>
  </si>
  <si>
    <t>J1/4</t>
    <phoneticPr fontId="2" type="noConversion"/>
  </si>
  <si>
    <t>J1/6</t>
    <phoneticPr fontId="2" type="noConversion"/>
  </si>
  <si>
    <t>J1/9</t>
    <phoneticPr fontId="2" type="noConversion"/>
  </si>
  <si>
    <t>LBQ/N'(8)</t>
    <phoneticPr fontId="2" type="noConversion"/>
  </si>
  <si>
    <t>红6圆</t>
  </si>
  <si>
    <t>J2/5</t>
    <phoneticPr fontId="2" type="noConversion"/>
  </si>
  <si>
    <t>J2/10</t>
    <phoneticPr fontId="2" type="noConversion"/>
  </si>
  <si>
    <t>KDP2/8</t>
    <phoneticPr fontId="2" type="noConversion"/>
  </si>
  <si>
    <t>J2/11</t>
    <phoneticPr fontId="2" type="noConversion"/>
  </si>
  <si>
    <t>KDP2/5</t>
    <phoneticPr fontId="2" type="noConversion"/>
  </si>
  <si>
    <t>J2/12</t>
  </si>
  <si>
    <t>KDP2/6</t>
    <phoneticPr fontId="2" type="noConversion"/>
  </si>
  <si>
    <t>J2/7</t>
    <phoneticPr fontId="2" type="noConversion"/>
  </si>
  <si>
    <t>J2/3</t>
    <phoneticPr fontId="2" type="noConversion"/>
  </si>
  <si>
    <t>FJK/24</t>
    <phoneticPr fontId="2" type="noConversion"/>
  </si>
  <si>
    <t>PE</t>
    <phoneticPr fontId="2" type="noConversion"/>
  </si>
  <si>
    <t>J1/12</t>
    <phoneticPr fontId="2" type="noConversion"/>
  </si>
  <si>
    <t>CE24N</t>
    <phoneticPr fontId="2" type="noConversion"/>
  </si>
  <si>
    <t>半剥6.5</t>
    <phoneticPr fontId="2" type="noConversion"/>
  </si>
  <si>
    <t>半剥13</t>
    <phoneticPr fontId="2" type="noConversion"/>
  </si>
  <si>
    <t>KDP1/1</t>
    <phoneticPr fontId="2" type="noConversion"/>
  </si>
  <si>
    <t>J2/1</t>
    <phoneticPr fontId="2" type="noConversion"/>
  </si>
  <si>
    <t>KDP1/2</t>
    <phoneticPr fontId="2" type="noConversion"/>
  </si>
  <si>
    <t>J2/14</t>
    <phoneticPr fontId="2" type="noConversion"/>
  </si>
  <si>
    <t>KDP1/6</t>
    <phoneticPr fontId="2" type="noConversion"/>
  </si>
  <si>
    <t>J2/8</t>
    <phoneticPr fontId="2" type="noConversion"/>
  </si>
  <si>
    <t>KDP1/7</t>
    <phoneticPr fontId="2" type="noConversion"/>
  </si>
  <si>
    <t>KDP2/2</t>
    <phoneticPr fontId="2" type="noConversion"/>
  </si>
  <si>
    <t>FJK/24</t>
    <phoneticPr fontId="2" type="noConversion"/>
  </si>
  <si>
    <t>J1/10</t>
    <phoneticPr fontId="2" type="noConversion"/>
  </si>
  <si>
    <t>101蓝针</t>
    <phoneticPr fontId="2" type="noConversion"/>
  </si>
  <si>
    <t>89蓝针</t>
    <phoneticPr fontId="2" type="noConversion"/>
  </si>
  <si>
    <t>5556T</t>
    <phoneticPr fontId="2" type="noConversion"/>
  </si>
  <si>
    <t>K3801707无机房控制柜作业指导书</t>
    <phoneticPr fontId="2" type="noConversion"/>
  </si>
  <si>
    <t>仅适用于ESW(G20)</t>
    <phoneticPr fontId="2" type="noConversion"/>
  </si>
  <si>
    <t>文件编号：</t>
    <phoneticPr fontId="2" type="noConversion"/>
  </si>
  <si>
    <t>2023 年 6 月</t>
    <phoneticPr fontId="2" type="noConversion"/>
  </si>
  <si>
    <t>本指导书依据电气规格表K3801707最新版编制；</t>
    <phoneticPr fontId="2" type="noConversion"/>
  </si>
  <si>
    <t>5556T</t>
    <phoneticPr fontId="2" type="noConversion"/>
  </si>
  <si>
    <t>≥29站或＞90米</t>
    <phoneticPr fontId="2" type="noConversion"/>
  </si>
  <si>
    <t>作业说明：双开门、物联网、停电柜、微动、地震管制、五方通话等为选配功能，提前开门功能等同于微动功能，请根据订单的选配信息选配；</t>
    <phoneticPr fontId="2" type="noConversion"/>
  </si>
  <si>
    <r>
      <t>审  核：</t>
    </r>
    <r>
      <rPr>
        <u/>
        <sz val="16"/>
        <rFont val="宋体"/>
        <family val="3"/>
        <charset val="134"/>
      </rPr>
      <t xml:space="preserve">   宋艾峰   .</t>
    </r>
    <phoneticPr fontId="2" type="noConversion"/>
  </si>
  <si>
    <r>
      <t>校  对：</t>
    </r>
    <r>
      <rPr>
        <u/>
        <sz val="16"/>
        <rFont val="宋体"/>
        <family val="3"/>
        <charset val="134"/>
      </rPr>
      <t xml:space="preserve">   桑  飞   .</t>
    </r>
    <phoneticPr fontId="2" type="noConversion"/>
  </si>
  <si>
    <r>
      <t>编  制：</t>
    </r>
    <r>
      <rPr>
        <u/>
        <sz val="16"/>
        <rFont val="宋体"/>
        <family val="3"/>
        <charset val="134"/>
      </rPr>
      <t xml:space="preserve">   袁  鹏   .</t>
    </r>
    <phoneticPr fontId="2" type="noConversion"/>
  </si>
  <si>
    <t>广州广日电气（昆山）有限公司</t>
    <phoneticPr fontId="2" type="noConversion"/>
  </si>
  <si>
    <r>
      <rPr>
        <sz val="12"/>
        <rFont val="宋体"/>
        <family val="3"/>
        <charset val="134"/>
      </rPr>
      <t xml:space="preserve">1、KB，型号：5557-10R，接触子：5556T 
2、KC，型号：5557-24R，接触子：5556T 
3、KD，型号：5557-20R，接触子：5556T
4、KP，型号：5557-18R，接触子：5556T
5、KZ，型号：5557-20R，接触子：5556T
6、KE，型号：5557-12R，接触子：5556T
7、KDP1，型号：5557-10R，接触子：5556T
8、KDP2，型号：5557-08R，接触子：5556T
9、KJ，型号：5557-04R，接触子：5556T
</t>
    </r>
    <r>
      <rPr>
        <sz val="12"/>
        <color rgb="FFFF0000"/>
        <rFont val="宋体"/>
        <family val="3"/>
        <charset val="134"/>
      </rPr>
      <t>10、直流整合电源-J1,型号：5557-10R,接触子：5556T
11、直流整合电源-J2,型号：5557-8R,接触子：5556T</t>
    </r>
    <r>
      <rPr>
        <sz val="12"/>
        <rFont val="宋体"/>
        <family val="3"/>
        <charset val="134"/>
      </rPr>
      <t xml:space="preserve">
12、交流整合电源-J1,型号：5557-12R,接触子：5556T
13、交流整合电源-J2,型号：5557-14R,接触子：5556T
14、对讲机,型号：5557-6R,接触子：5556T
15、电子微动CN1,型号：5557-6R,接触子：5556T
16、电子微动CN2,型号：5557-10R,接触子：5556T
17、WD80,型号：12R头,接触子：218
18、XS，型号：5557-4R，接触子：5556T
19、JSQ，型号：9R，接触子：536
20、F26, 型号：5557-08R，接触子：5556T
21、F10, 型号：5557-04R，接触子：5556T                                                   </t>
    </r>
    <r>
      <rPr>
        <sz val="14"/>
        <rFont val="宋体"/>
        <family val="3"/>
        <charset val="134"/>
      </rPr>
      <t xml:space="preserve">                                                                                                           </t>
    </r>
    <r>
      <rPr>
        <sz val="12"/>
        <rFont val="宋体"/>
        <family val="3"/>
        <charset val="134"/>
      </rPr>
      <t xml:space="preserve">22、F3, 型号：04R，接触子：5556T </t>
    </r>
    <r>
      <rPr>
        <sz val="14"/>
        <rFont val="宋体"/>
        <family val="3"/>
        <charset val="134"/>
      </rPr>
      <t xml:space="preserve">                                                                                                                                                             </t>
    </r>
    <r>
      <rPr>
        <sz val="12"/>
        <rFont val="宋体"/>
        <family val="3"/>
        <charset val="134"/>
      </rPr>
      <t>23、</t>
    </r>
    <r>
      <rPr>
        <sz val="14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E1, 型号：12R,接触子：218</t>
    </r>
    <r>
      <rPr>
        <sz val="14"/>
        <rFont val="宋体"/>
        <family val="3"/>
        <charset val="134"/>
      </rPr>
      <t xml:space="preserve">                                                          </t>
    </r>
    <phoneticPr fontId="2" type="noConversion"/>
  </si>
  <si>
    <t>序号</t>
  </si>
  <si>
    <t>G20线长</t>
  </si>
  <si>
    <t>KC（24位）</t>
  </si>
  <si>
    <t>KC/1</t>
  </si>
  <si>
    <t>MSC/1</t>
  </si>
  <si>
    <t>MC/A1</t>
  </si>
  <si>
    <t>KC/3</t>
  </si>
  <si>
    <t>FJXA/13</t>
  </si>
  <si>
    <t>KC/4</t>
  </si>
  <si>
    <t>KC/5</t>
  </si>
  <si>
    <t>BZC/A2</t>
  </si>
  <si>
    <t>KC/6</t>
  </si>
  <si>
    <t>MC1/A2</t>
  </si>
  <si>
    <t>有封星接触器时</t>
  </si>
  <si>
    <t>MSC/A1</t>
  </si>
  <si>
    <t>KC/9</t>
  </si>
  <si>
    <t>MC1/A1</t>
  </si>
  <si>
    <t>KC/12</t>
  </si>
  <si>
    <t>FJA/24</t>
  </si>
  <si>
    <t>FTK/1</t>
  </si>
  <si>
    <t>非钢带梯/非异步货梯</t>
  </si>
  <si>
    <t>KC/15</t>
  </si>
  <si>
    <t>FJK/14</t>
  </si>
  <si>
    <t>KC/18</t>
  </si>
  <si>
    <t>FJA/13</t>
  </si>
  <si>
    <t>KD（20位）</t>
  </si>
  <si>
    <t>KD/1</t>
  </si>
  <si>
    <t>FJSA/4</t>
  </si>
  <si>
    <t>KD/2</t>
  </si>
  <si>
    <t>FJXA/4</t>
  </si>
  <si>
    <t>FJK/1</t>
  </si>
  <si>
    <t>KD/8</t>
  </si>
  <si>
    <t>MC1/54</t>
  </si>
  <si>
    <t>有封星接触器+速度≤2.5M/S</t>
  </si>
  <si>
    <t>KD/9</t>
  </si>
  <si>
    <t>KD/10</t>
  </si>
  <si>
    <t>KD/11</t>
  </si>
  <si>
    <t>KD/13</t>
  </si>
  <si>
    <t>MSC/61(21)</t>
  </si>
  <si>
    <t>无接地保护装置时</t>
  </si>
  <si>
    <t>KD/19</t>
  </si>
  <si>
    <t>G20系统时</t>
  </si>
  <si>
    <t>KB（10位）</t>
  </si>
  <si>
    <t>CE6</t>
  </si>
  <si>
    <t>标准（无机房）</t>
  </si>
  <si>
    <t>KB/3</t>
  </si>
  <si>
    <t>KDP1（10位）</t>
  </si>
  <si>
    <t>KDP2/1</t>
  </si>
  <si>
    <t>BZC/61(21)</t>
  </si>
  <si>
    <t>KP/5</t>
  </si>
  <si>
    <t>红全封</t>
  </si>
  <si>
    <t>KP/7</t>
  </si>
  <si>
    <t>KDP2（8位）</t>
  </si>
  <si>
    <t>KP（18位）</t>
  </si>
  <si>
    <t>KZ/1</t>
  </si>
  <si>
    <t>对讲机/+</t>
  </si>
  <si>
    <t>KZ/3</t>
  </si>
  <si>
    <t>对讲机/-</t>
  </si>
  <si>
    <t>KZ/4</t>
  </si>
  <si>
    <t>KZ/5</t>
  </si>
  <si>
    <t>J1/1</t>
  </si>
  <si>
    <t>J1/3</t>
  </si>
  <si>
    <t>LBQ/L3'(7)</t>
  </si>
  <si>
    <t>有滤波器时</t>
  </si>
  <si>
    <t>无滤波器时</t>
  </si>
  <si>
    <t>KZ（20位）</t>
  </si>
  <si>
    <t>J1/4</t>
  </si>
  <si>
    <t>FJK/24</t>
  </si>
  <si>
    <t>J1/6</t>
  </si>
  <si>
    <t>BZC/4</t>
  </si>
  <si>
    <t>J1/9</t>
  </si>
  <si>
    <t>LBQ/N'(8)</t>
  </si>
  <si>
    <t>端子排/N</t>
  </si>
  <si>
    <t>101蓝针</t>
  </si>
  <si>
    <t>E1（12位）</t>
  </si>
  <si>
    <t>J1/12</t>
  </si>
  <si>
    <t>BZC/2</t>
  </si>
  <si>
    <t>J2/1</t>
  </si>
  <si>
    <t>KDP1/2</t>
  </si>
  <si>
    <t>J2/3</t>
  </si>
  <si>
    <t>KDP2/2</t>
  </si>
  <si>
    <t>J2/5</t>
  </si>
  <si>
    <t>CE24</t>
  </si>
  <si>
    <t>J2/7</t>
  </si>
  <si>
    <t>KDP1/1</t>
  </si>
  <si>
    <t>J2/8</t>
  </si>
  <si>
    <t>KDP1/7</t>
  </si>
  <si>
    <t>J2/10</t>
  </si>
  <si>
    <t>KDP2/8</t>
  </si>
  <si>
    <t>J2/11</t>
  </si>
  <si>
    <t>KDP2/5</t>
  </si>
  <si>
    <t>KDP2/6</t>
  </si>
  <si>
    <t>J2/14</t>
  </si>
  <si>
    <t>KDP1/6</t>
  </si>
  <si>
    <t>公共线</t>
  </si>
  <si>
    <t>KP/3</t>
  </si>
  <si>
    <t>J1/10</t>
  </si>
  <si>
    <t>SZDY/E1/4</t>
  </si>
  <si>
    <t>KP/1</t>
  </si>
  <si>
    <t>DLQ/COM</t>
  </si>
  <si>
    <t>MC/61(21)</t>
  </si>
  <si>
    <t>MC1/53</t>
  </si>
  <si>
    <t>FTK/2</t>
  </si>
  <si>
    <t>有封星接触器+无相序继电器</t>
  </si>
  <si>
    <t>BZC/1</t>
  </si>
  <si>
    <t>BZC/6</t>
  </si>
  <si>
    <t>BZC/3</t>
  </si>
  <si>
    <t>BZC/5</t>
  </si>
  <si>
    <t>BZC/A1</t>
  </si>
  <si>
    <t>MSC/2</t>
  </si>
  <si>
    <t>MC1/R4</t>
  </si>
  <si>
    <t>有封星接触器时+速度＜3.0m/s时</t>
  </si>
  <si>
    <t>MC1/R1</t>
  </si>
  <si>
    <t>MC1/R2</t>
  </si>
  <si>
    <t xml:space="preserve"> MC1/R3</t>
  </si>
  <si>
    <t>LBQ/N(4)</t>
  </si>
  <si>
    <t>有滤波器时+无停电救援</t>
  </si>
  <si>
    <t>131蓝4</t>
  </si>
  <si>
    <t>K12/1</t>
  </si>
  <si>
    <t>K12/QN</t>
  </si>
  <si>
    <t>FJSA/13</t>
  </si>
  <si>
    <t>FJSA/13、FTK/1</t>
  </si>
  <si>
    <t>FJXA/13、FJSA/13</t>
  </si>
  <si>
    <t>FJA/23</t>
  </si>
  <si>
    <t>FJXA/14</t>
  </si>
  <si>
    <t>FJA/23、FJXA/14</t>
  </si>
  <si>
    <t>FJSA/14</t>
  </si>
  <si>
    <t>FJA/23、FJSA/14</t>
  </si>
  <si>
    <t>FJA/14</t>
  </si>
  <si>
    <t>FJK/13</t>
  </si>
  <si>
    <t>FJA/14、FJK/13</t>
  </si>
  <si>
    <t>FJK/3</t>
  </si>
  <si>
    <t>FJK/3、FJK/1</t>
  </si>
  <si>
    <t>FJK/4</t>
  </si>
  <si>
    <t>FJA/3</t>
  </si>
  <si>
    <t>FJK/4、FJA/3</t>
  </si>
  <si>
    <t>FJSA/3</t>
  </si>
  <si>
    <t>FJA/4</t>
  </si>
  <si>
    <t>FJSA/3、FJA/4</t>
  </si>
  <si>
    <t>FJXA/3</t>
  </si>
  <si>
    <t>FJXA/3、FJA/4</t>
  </si>
  <si>
    <t>选配功能</t>
  </si>
  <si>
    <t>KJ/3</t>
  </si>
  <si>
    <t>GRU/CN1/1</t>
  </si>
  <si>
    <t>CE2</t>
  </si>
  <si>
    <t>电子微动/电子双开门</t>
  </si>
  <si>
    <t>KZ/13</t>
  </si>
  <si>
    <t>KZ/14</t>
  </si>
  <si>
    <t>GRU/CN1/3</t>
  </si>
  <si>
    <t>GRU/CN1/4</t>
  </si>
  <si>
    <t>GRU/CN1/5</t>
  </si>
  <si>
    <t>KZ/15</t>
  </si>
  <si>
    <t>GRU/CN1/6</t>
  </si>
  <si>
    <t>GRU/CN2/5</t>
  </si>
  <si>
    <t>KC/21</t>
  </si>
  <si>
    <t>GRU/CN2/10</t>
  </si>
  <si>
    <t>GRU/CN2/S3（10）</t>
  </si>
  <si>
    <t>红针</t>
  </si>
  <si>
    <t>RMT/1A</t>
  </si>
  <si>
    <t>KF/1</t>
  </si>
  <si>
    <t>遥监/IOT20遥监</t>
  </si>
  <si>
    <t>RMT/1B</t>
  </si>
  <si>
    <t>KF/3</t>
  </si>
  <si>
    <t>RMT/0V</t>
  </si>
  <si>
    <t>RMT/R</t>
  </si>
  <si>
    <t>RMT/L</t>
  </si>
  <si>
    <t>RMT/P-</t>
  </si>
  <si>
    <t>RMT/BE</t>
  </si>
  <si>
    <t>专线</t>
  </si>
  <si>
    <t>协议板/CN4/MOD1+</t>
  </si>
  <si>
    <t>协议板/CN4/MOD1+、KF/1</t>
  </si>
  <si>
    <t>协议板/CN4/MOD1-</t>
  </si>
  <si>
    <t>协议板/CN4/MOD1-、KF/2</t>
  </si>
  <si>
    <t>协议板/CN4/GND</t>
  </si>
  <si>
    <t>协议板/CN4/GND、KF/4</t>
  </si>
  <si>
    <t>协议板/CN4/+24V</t>
  </si>
  <si>
    <t>协议板/CN4/+24V、KF/3</t>
  </si>
  <si>
    <t>协议板/CN1/CAN1H</t>
  </si>
  <si>
    <t>F10a/1</t>
  </si>
  <si>
    <t>404：蓝针</t>
  </si>
  <si>
    <t>5558T</t>
  </si>
  <si>
    <t>机器人功能/访客功能</t>
  </si>
  <si>
    <t>协议板/CN1/CAN1H、F10a/1</t>
  </si>
  <si>
    <t>协议板/CN1/CAN1L</t>
  </si>
  <si>
    <t>协议板/CN1/CAN1L、F10a/2</t>
  </si>
  <si>
    <t>F10a/3</t>
  </si>
  <si>
    <t>协议板/CN1/+24V、F10a/3</t>
  </si>
  <si>
    <t>协议板/CN1/GND</t>
  </si>
  <si>
    <t>F10a/4</t>
  </si>
  <si>
    <t>协议板/CN1/GND、F10a/4</t>
  </si>
  <si>
    <t>F10b/1</t>
  </si>
  <si>
    <t>392：蓝针</t>
  </si>
  <si>
    <t>协议板/CN1/CAN1H、F10b/1</t>
  </si>
  <si>
    <t>F10b/2</t>
  </si>
  <si>
    <t>协议板/CN1/CAN1L、F10b/2</t>
  </si>
  <si>
    <t>F10b/3</t>
  </si>
  <si>
    <t>协议板/CN1/+24V、F10b/3</t>
  </si>
  <si>
    <t>F10b/4</t>
  </si>
  <si>
    <t>协议板/CN1/GND、F10b/4</t>
  </si>
  <si>
    <t>访客功能</t>
  </si>
  <si>
    <t>协议板/CN2/+24V</t>
  </si>
  <si>
    <t>协议板/CN2/+24V、KJ/3</t>
  </si>
  <si>
    <t>协议板/CN2/GND</t>
  </si>
  <si>
    <t>协议板/CN2/GND、KJ/4</t>
  </si>
  <si>
    <t>KC/2</t>
    <phoneticPr fontId="2" type="noConversion"/>
  </si>
  <si>
    <t>MSC/2</t>
    <phoneticPr fontId="2" type="noConversion"/>
  </si>
  <si>
    <t>CE2</t>
    <phoneticPr fontId="2" type="noConversion"/>
  </si>
  <si>
    <t>148A4404-H</t>
    <phoneticPr fontId="2" type="noConversion"/>
  </si>
  <si>
    <r>
      <t>ZDK/</t>
    </r>
    <r>
      <rPr>
        <sz val="12"/>
        <rFont val="宋体"/>
        <family val="3"/>
        <charset val="134"/>
      </rPr>
      <t>2</t>
    </r>
    <phoneticPr fontId="2" type="noConversion"/>
  </si>
  <si>
    <r>
      <t>ZDK/</t>
    </r>
    <r>
      <rPr>
        <sz val="12"/>
        <rFont val="宋体"/>
        <family val="3"/>
        <charset val="134"/>
      </rPr>
      <t>4</t>
    </r>
    <phoneticPr fontId="2" type="noConversion"/>
  </si>
  <si>
    <r>
      <t>ZDK/</t>
    </r>
    <r>
      <rPr>
        <sz val="12"/>
        <rFont val="宋体"/>
        <family val="3"/>
        <charset val="134"/>
      </rPr>
      <t>6</t>
    </r>
    <phoneticPr fontId="2" type="noConversion"/>
  </si>
  <si>
    <t>断路器-变频器电源</t>
    <phoneticPr fontId="2" type="noConversion"/>
  </si>
  <si>
    <r>
      <t>M</t>
    </r>
    <r>
      <rPr>
        <sz val="12"/>
        <rFont val="宋体"/>
        <family val="3"/>
        <charset val="134"/>
      </rPr>
      <t>C</t>
    </r>
    <r>
      <rPr>
        <sz val="12"/>
        <rFont val="宋体"/>
        <family val="3"/>
        <charset val="134"/>
      </rPr>
      <t>/1</t>
    </r>
    <phoneticPr fontId="2" type="noConversion"/>
  </si>
  <si>
    <r>
      <t>M</t>
    </r>
    <r>
      <rPr>
        <sz val="12"/>
        <rFont val="宋体"/>
        <family val="3"/>
        <charset val="134"/>
      </rPr>
      <t>C</t>
    </r>
    <r>
      <rPr>
        <sz val="12"/>
        <rFont val="宋体"/>
        <family val="3"/>
        <charset val="134"/>
      </rPr>
      <t>/3</t>
    </r>
    <phoneticPr fontId="2" type="noConversion"/>
  </si>
  <si>
    <r>
      <t>M</t>
    </r>
    <r>
      <rPr>
        <sz val="12"/>
        <rFont val="宋体"/>
        <family val="3"/>
        <charset val="134"/>
      </rPr>
      <t>C</t>
    </r>
    <r>
      <rPr>
        <sz val="12"/>
        <rFont val="宋体"/>
        <family val="3"/>
        <charset val="134"/>
      </rPr>
      <t>/5</t>
    </r>
    <phoneticPr fontId="2" type="noConversion"/>
  </si>
  <si>
    <t>变频器电源-MC接触器</t>
    <phoneticPr fontId="2" type="noConversion"/>
  </si>
  <si>
    <r>
      <t>MC</t>
    </r>
    <r>
      <rPr>
        <sz val="12"/>
        <rFont val="宋体"/>
        <family val="3"/>
        <charset val="134"/>
      </rPr>
      <t>/</t>
    </r>
    <r>
      <rPr>
        <sz val="12"/>
        <rFont val="宋体"/>
        <family val="3"/>
        <charset val="134"/>
      </rPr>
      <t>2</t>
    </r>
    <phoneticPr fontId="2" type="noConversion"/>
  </si>
  <si>
    <r>
      <t>MC</t>
    </r>
    <r>
      <rPr>
        <sz val="12"/>
        <rFont val="宋体"/>
        <family val="3"/>
        <charset val="134"/>
      </rPr>
      <t>/</t>
    </r>
    <r>
      <rPr>
        <sz val="12"/>
        <rFont val="宋体"/>
        <family val="3"/>
        <charset val="134"/>
      </rPr>
      <t>4</t>
    </r>
    <phoneticPr fontId="2" type="noConversion"/>
  </si>
  <si>
    <r>
      <t>MC</t>
    </r>
    <r>
      <rPr>
        <sz val="12"/>
        <rFont val="宋体"/>
        <family val="3"/>
        <charset val="134"/>
      </rPr>
      <t>/</t>
    </r>
    <r>
      <rPr>
        <sz val="12"/>
        <rFont val="宋体"/>
        <family val="3"/>
        <charset val="134"/>
      </rPr>
      <t>6</t>
    </r>
    <phoneticPr fontId="2" type="noConversion"/>
  </si>
  <si>
    <r>
      <t>圆R</t>
    </r>
    <r>
      <rPr>
        <sz val="12"/>
        <rFont val="宋体"/>
        <family val="3"/>
        <charset val="134"/>
      </rPr>
      <t>V5.5-6</t>
    </r>
    <phoneticPr fontId="2" type="noConversion"/>
  </si>
  <si>
    <r>
      <t>圆R</t>
    </r>
    <r>
      <rPr>
        <sz val="12"/>
        <rFont val="宋体"/>
        <family val="3"/>
        <charset val="134"/>
      </rPr>
      <t>V5.5-6</t>
    </r>
    <phoneticPr fontId="2" type="noConversion"/>
  </si>
  <si>
    <t>开叉SVS5.5-6</t>
    <phoneticPr fontId="2" type="noConversion"/>
  </si>
  <si>
    <t>开叉SVS5.5-6</t>
    <phoneticPr fontId="2" type="noConversion"/>
  </si>
  <si>
    <r>
      <t>输入端子/</t>
    </r>
    <r>
      <rPr>
        <sz val="12"/>
        <rFont val="宋体"/>
        <family val="3"/>
        <charset val="134"/>
      </rPr>
      <t>U</t>
    </r>
    <phoneticPr fontId="2" type="noConversion"/>
  </si>
  <si>
    <r>
      <t>输入端子/</t>
    </r>
    <r>
      <rPr>
        <sz val="12"/>
        <rFont val="宋体"/>
        <family val="3"/>
        <charset val="134"/>
      </rPr>
      <t>V</t>
    </r>
    <phoneticPr fontId="2" type="noConversion"/>
  </si>
  <si>
    <r>
      <t>输入端子/</t>
    </r>
    <r>
      <rPr>
        <sz val="12"/>
        <rFont val="宋体"/>
        <family val="3"/>
        <charset val="134"/>
      </rPr>
      <t>W</t>
    </r>
    <phoneticPr fontId="2" type="noConversion"/>
  </si>
  <si>
    <t>MC接触器-端子排</t>
    <phoneticPr fontId="2" type="noConversion"/>
  </si>
  <si>
    <t>黄</t>
    <phoneticPr fontId="2" type="noConversion"/>
  </si>
  <si>
    <r>
      <t>变频器ZKQ/</t>
    </r>
    <r>
      <rPr>
        <sz val="12"/>
        <rFont val="宋体"/>
        <family val="3"/>
        <charset val="134"/>
      </rPr>
      <t>PE</t>
    </r>
    <phoneticPr fontId="2" type="noConversion"/>
  </si>
  <si>
    <r>
      <t>接地端子排P</t>
    </r>
    <r>
      <rPr>
        <sz val="12"/>
        <rFont val="宋体"/>
        <family val="3"/>
        <charset val="134"/>
      </rPr>
      <t>E</t>
    </r>
    <phoneticPr fontId="2" type="noConversion"/>
  </si>
  <si>
    <t>变频器-接地端子排</t>
    <phoneticPr fontId="2" type="noConversion"/>
  </si>
  <si>
    <t>黄绿</t>
    <phoneticPr fontId="2" type="noConversion"/>
  </si>
  <si>
    <t>G20线长(MM)</t>
    <phoneticPr fontId="2" type="noConversion"/>
  </si>
  <si>
    <t>无</t>
    <phoneticPr fontId="2" type="noConversion"/>
  </si>
  <si>
    <t>备注</t>
    <phoneticPr fontId="2" type="noConversion"/>
  </si>
  <si>
    <t>随设计书</t>
    <phoneticPr fontId="2" type="noConversion"/>
  </si>
  <si>
    <t>KB/2</t>
    <phoneticPr fontId="2" type="noConversion"/>
  </si>
  <si>
    <t>CE6短接</t>
    <phoneticPr fontId="2" type="noConversion"/>
  </si>
  <si>
    <t>KB/10</t>
    <phoneticPr fontId="2" type="noConversion"/>
  </si>
  <si>
    <t>J1/1</t>
    <phoneticPr fontId="2" type="noConversion"/>
  </si>
  <si>
    <t>随BOM明细表</t>
    <phoneticPr fontId="2" type="noConversion"/>
  </si>
  <si>
    <t>J1/3</t>
    <phoneticPr fontId="2" type="noConversion"/>
  </si>
  <si>
    <t>J1/9</t>
    <phoneticPr fontId="2" type="noConversion"/>
  </si>
  <si>
    <t>CE24</t>
    <phoneticPr fontId="2" type="noConversion"/>
  </si>
  <si>
    <t>CE24短接</t>
    <phoneticPr fontId="2" type="noConversion"/>
  </si>
  <si>
    <t>1080</t>
    <phoneticPr fontId="2" type="noConversion"/>
  </si>
  <si>
    <t>5556T</t>
    <phoneticPr fontId="2" type="noConversion"/>
  </si>
  <si>
    <t>5556T</t>
    <phoneticPr fontId="2" type="noConversion"/>
  </si>
  <si>
    <t xml:space="preserve"> 14插头实物使用5556T</t>
    <phoneticPr fontId="2" type="noConversion"/>
  </si>
  <si>
    <t>MC/63(43)</t>
    <phoneticPr fontId="2" type="noConversion"/>
  </si>
  <si>
    <t>KP/3</t>
    <phoneticPr fontId="2" type="noConversion"/>
  </si>
  <si>
    <t>KP/1</t>
    <phoneticPr fontId="2" type="noConversion"/>
  </si>
  <si>
    <t>KH1/3</t>
    <phoneticPr fontId="2" type="noConversion"/>
  </si>
  <si>
    <t>KD/14</t>
    <phoneticPr fontId="2" type="noConversion"/>
  </si>
  <si>
    <t>KH1/4</t>
    <phoneticPr fontId="2" type="noConversion"/>
  </si>
  <si>
    <t>DLQ/COM</t>
    <phoneticPr fontId="2" type="noConversion"/>
  </si>
  <si>
    <t>KD/16</t>
    <phoneticPr fontId="2" type="noConversion"/>
  </si>
  <si>
    <t>SZDY/E1/11</t>
    <phoneticPr fontId="2" type="noConversion"/>
  </si>
  <si>
    <t>SZDY/E1/12</t>
    <phoneticPr fontId="2" type="noConversion"/>
  </si>
  <si>
    <t>SZDY/E1/3</t>
    <phoneticPr fontId="2" type="noConversion"/>
  </si>
  <si>
    <t>BZC/61(21)</t>
    <phoneticPr fontId="2" type="noConversion"/>
  </si>
  <si>
    <t>MSC/61(21)</t>
    <phoneticPr fontId="2" type="noConversion"/>
  </si>
  <si>
    <t>MC/61(21)</t>
    <phoneticPr fontId="2" type="noConversion"/>
  </si>
  <si>
    <t>BZC/A1</t>
    <phoneticPr fontId="2" type="noConversion"/>
  </si>
  <si>
    <t>随设计书，注意功率大小</t>
    <phoneticPr fontId="2" type="noConversion"/>
  </si>
  <si>
    <t>蓝3</t>
    <phoneticPr fontId="2" type="noConversion"/>
  </si>
  <si>
    <t>蓝4</t>
    <phoneticPr fontId="2" type="noConversion"/>
  </si>
  <si>
    <t>CE2</t>
    <phoneticPr fontId="2" type="noConversion"/>
  </si>
  <si>
    <t>微动平层功能</t>
    <phoneticPr fontId="2" type="noConversion"/>
  </si>
  <si>
    <t>自带线</t>
    <phoneticPr fontId="2" type="noConversion"/>
  </si>
  <si>
    <t>IOT20遥监</t>
    <phoneticPr fontId="2" type="noConversion"/>
  </si>
  <si>
    <t>协议口选配</t>
    <phoneticPr fontId="2" type="noConversion"/>
  </si>
  <si>
    <t>协议口选配</t>
    <phoneticPr fontId="2" type="noConversion"/>
  </si>
  <si>
    <t>FJSA/13</t>
    <phoneticPr fontId="2" type="noConversion"/>
  </si>
  <si>
    <t>MC/53(13)</t>
    <phoneticPr fontId="2" type="noConversion"/>
  </si>
  <si>
    <t>ZDK/5</t>
    <phoneticPr fontId="2" type="noConversion"/>
  </si>
  <si>
    <t>K12/1</t>
    <phoneticPr fontId="2" type="noConversion"/>
  </si>
  <si>
    <t>MSC/2</t>
    <phoneticPr fontId="2" type="noConversion"/>
  </si>
  <si>
    <t>MC/A1</t>
    <phoneticPr fontId="2" type="noConversion"/>
  </si>
  <si>
    <t>FJXA/13</t>
    <phoneticPr fontId="2" type="noConversion"/>
  </si>
  <si>
    <t>KAP/1</t>
    <phoneticPr fontId="2" type="noConversion"/>
  </si>
  <si>
    <t>KZ/5</t>
    <phoneticPr fontId="2" type="noConversion"/>
  </si>
  <si>
    <t>KZ/4</t>
    <phoneticPr fontId="2" type="noConversion"/>
  </si>
  <si>
    <t>KH1/1</t>
    <phoneticPr fontId="2" type="noConversion"/>
  </si>
  <si>
    <t>KAP/1</t>
    <phoneticPr fontId="2" type="noConversion"/>
  </si>
  <si>
    <t>动力线</t>
    <phoneticPr fontId="2" type="noConversion"/>
  </si>
  <si>
    <t xml:space="preserve">K3801707      </t>
    <phoneticPr fontId="2" type="noConversion"/>
  </si>
  <si>
    <r>
      <t>C</t>
    </r>
    <r>
      <rPr>
        <sz val="12"/>
        <rFont val="宋体"/>
        <family val="3"/>
        <charset val="134"/>
      </rPr>
      <t>E2</t>
    </r>
    <phoneticPr fontId="2" type="noConversion"/>
  </si>
  <si>
    <t>自带线</t>
    <phoneticPr fontId="2" type="noConversion"/>
  </si>
  <si>
    <r>
      <t>协议板/CN2/CAN2</t>
    </r>
    <r>
      <rPr>
        <sz val="12"/>
        <rFont val="宋体"/>
        <family val="3"/>
        <charset val="134"/>
      </rPr>
      <t>L</t>
    </r>
    <phoneticPr fontId="2" type="noConversion"/>
  </si>
  <si>
    <t>协议板/CN2/CAN2H</t>
    <phoneticPr fontId="2" type="noConversion"/>
  </si>
  <si>
    <r>
      <t>E</t>
    </r>
    <r>
      <rPr>
        <sz val="12"/>
        <rFont val="宋体"/>
        <family val="3"/>
        <charset val="134"/>
      </rPr>
      <t>0508</t>
    </r>
    <phoneticPr fontId="2" type="noConversion"/>
  </si>
  <si>
    <t>半剥13</t>
    <phoneticPr fontId="2" type="noConversion"/>
  </si>
  <si>
    <t>MC/54(14)</t>
    <phoneticPr fontId="2" type="noConversion"/>
  </si>
  <si>
    <t>蓝</t>
    <phoneticPr fontId="2" type="noConversion"/>
  </si>
  <si>
    <t>红</t>
    <phoneticPr fontId="2" type="noConversion"/>
  </si>
  <si>
    <t>ZDK/6</t>
    <phoneticPr fontId="2" type="noConversion"/>
  </si>
  <si>
    <r>
      <t xml:space="preserve">完整 </t>
    </r>
    <r>
      <rPr>
        <sz val="12"/>
        <rFont val="宋体"/>
        <family val="3"/>
        <charset val="134"/>
      </rPr>
      <t>-</t>
    </r>
    <r>
      <rPr>
        <sz val="12"/>
        <rFont val="宋体"/>
        <family val="3"/>
        <charset val="134"/>
      </rPr>
      <t>G20线束表</t>
    </r>
    <phoneticPr fontId="2" type="noConversion"/>
  </si>
  <si>
    <t>E0508(红)</t>
  </si>
  <si>
    <t>E0508(红)</t>
    <phoneticPr fontId="2" type="noConversion"/>
  </si>
  <si>
    <t>RMT/24V</t>
    <phoneticPr fontId="2" type="noConversion"/>
  </si>
  <si>
    <t>对讲机/R</t>
    <phoneticPr fontId="2" type="noConversion"/>
  </si>
  <si>
    <t>38:蓝4</t>
    <phoneticPr fontId="2" type="noConversion"/>
  </si>
  <si>
    <t>对讲机/L</t>
    <phoneticPr fontId="2" type="noConversion"/>
  </si>
  <si>
    <t>39:蓝4</t>
    <phoneticPr fontId="2" type="noConversion"/>
  </si>
  <si>
    <t>蓝4</t>
    <phoneticPr fontId="2" type="noConversion"/>
  </si>
  <si>
    <t>缆4</t>
    <phoneticPr fontId="2" type="noConversion"/>
  </si>
  <si>
    <t>蓝针</t>
    <phoneticPr fontId="2" type="noConversion"/>
  </si>
  <si>
    <t>红针</t>
    <phoneticPr fontId="2" type="noConversion"/>
  </si>
  <si>
    <t>红针/(遥119：蓝针)</t>
    <phoneticPr fontId="2" type="noConversion"/>
  </si>
  <si>
    <t>红针/(遥120：蓝针)</t>
    <phoneticPr fontId="2" type="noConversion"/>
  </si>
  <si>
    <t>红针/(遥121：蓝针)</t>
    <phoneticPr fontId="2" type="noConversion"/>
  </si>
  <si>
    <t>红针/(遥122：蓝针)</t>
    <phoneticPr fontId="2" type="noConversion"/>
  </si>
  <si>
    <t>红4(遥/123:蓝4)</t>
    <phoneticPr fontId="2" type="noConversion"/>
  </si>
  <si>
    <t>红4(遥/124:蓝4)</t>
    <phoneticPr fontId="2" type="noConversion"/>
  </si>
  <si>
    <t>半剥6.5/(协135：蓝针)</t>
    <phoneticPr fontId="2" type="noConversion"/>
  </si>
  <si>
    <t>半剥6.5/(协134：蓝针)</t>
    <phoneticPr fontId="2" type="noConversion"/>
  </si>
  <si>
    <t>半剥6.5/(协136：蓝针)</t>
    <phoneticPr fontId="2" type="noConversion"/>
  </si>
  <si>
    <t>半剥6.5/(协137：蓝针)</t>
    <phoneticPr fontId="2" type="noConversion"/>
  </si>
  <si>
    <t>JZK/A(2)</t>
    <phoneticPr fontId="2" type="noConversion"/>
  </si>
  <si>
    <t>蓝4</t>
    <phoneticPr fontId="2" type="noConversion"/>
  </si>
  <si>
    <t>E07508(红)</t>
    <phoneticPr fontId="2" type="noConversion"/>
  </si>
  <si>
    <t>ZDK/5</t>
    <phoneticPr fontId="2" type="noConversion"/>
  </si>
  <si>
    <t>1黄绿</t>
    <phoneticPr fontId="2" type="noConversion"/>
  </si>
  <si>
    <t>有滤波器时（大）</t>
    <phoneticPr fontId="2" type="noConversion"/>
  </si>
  <si>
    <t>长度已经修改2023.8.24</t>
    <phoneticPr fontId="2" type="noConversion"/>
  </si>
  <si>
    <t>蓝4</t>
    <phoneticPr fontId="2" type="noConversion"/>
  </si>
  <si>
    <r>
      <t>2</t>
    </r>
    <r>
      <rPr>
        <sz val="12"/>
        <rFont val="宋体"/>
        <family val="3"/>
        <charset val="134"/>
      </rPr>
      <t>.5黄绿</t>
    </r>
    <phoneticPr fontId="2" type="noConversion"/>
  </si>
  <si>
    <r>
      <t>插座/</t>
    </r>
    <r>
      <rPr>
        <sz val="12"/>
        <rFont val="宋体"/>
        <family val="3"/>
        <charset val="134"/>
      </rPr>
      <t>PE</t>
    </r>
    <phoneticPr fontId="2" type="noConversion"/>
  </si>
  <si>
    <r>
      <t>端子排P</t>
    </r>
    <r>
      <rPr>
        <sz val="12"/>
        <rFont val="宋体"/>
        <family val="3"/>
        <charset val="134"/>
      </rPr>
      <t>E</t>
    </r>
    <phoneticPr fontId="2" type="noConversion"/>
  </si>
  <si>
    <t>蓝3</t>
    <phoneticPr fontId="2" type="noConversion"/>
  </si>
  <si>
    <r>
      <t>蓝R</t>
    </r>
    <r>
      <rPr>
        <sz val="12"/>
        <rFont val="宋体"/>
        <family val="3"/>
        <charset val="134"/>
      </rPr>
      <t>V2-6</t>
    </r>
    <phoneticPr fontId="2" type="noConversion"/>
  </si>
  <si>
    <t>5558T</t>
    <phoneticPr fontId="25" type="noConversion"/>
  </si>
  <si>
    <t>红4</t>
    <phoneticPr fontId="2" type="noConversion"/>
  </si>
  <si>
    <t>F15b/5</t>
    <phoneticPr fontId="25" type="noConversion"/>
  </si>
  <si>
    <t>F15b/6</t>
  </si>
  <si>
    <t>F15b/7</t>
  </si>
  <si>
    <t>F15b/8</t>
  </si>
  <si>
    <t>F15b/1</t>
    <phoneticPr fontId="25" type="noConversion"/>
  </si>
  <si>
    <t>F15b/2</t>
  </si>
  <si>
    <t>F15b/3</t>
  </si>
  <si>
    <t>F15b/4</t>
  </si>
  <si>
    <t>5556T</t>
    <phoneticPr fontId="25" type="noConversion"/>
  </si>
  <si>
    <t>F15a/5</t>
    <phoneticPr fontId="25" type="noConversion"/>
  </si>
  <si>
    <t>F15a/6</t>
  </si>
  <si>
    <t>F15a/7</t>
  </si>
  <si>
    <t>F15a/8</t>
  </si>
  <si>
    <t>F15a/1</t>
    <phoneticPr fontId="25" type="noConversion"/>
  </si>
  <si>
    <t>F15a/2</t>
  </si>
  <si>
    <t>F15a/3</t>
  </si>
  <si>
    <t>DBZC/A2</t>
    <phoneticPr fontId="2" type="noConversion"/>
  </si>
  <si>
    <r>
      <t>始端(首端</t>
    </r>
    <r>
      <rPr>
        <sz val="12"/>
        <rFont val="宋体"/>
        <family val="3"/>
        <charset val="134"/>
      </rPr>
      <t>)</t>
    </r>
    <phoneticPr fontId="2" type="noConversion"/>
  </si>
  <si>
    <t>始端(首端)处理</t>
    <phoneticPr fontId="2" type="noConversion"/>
  </si>
  <si>
    <t>末端（尾端）</t>
    <phoneticPr fontId="2" type="noConversion"/>
  </si>
  <si>
    <t>末端（尾端）处理</t>
    <phoneticPr fontId="2" type="noConversion"/>
  </si>
  <si>
    <t>KD/20</t>
    <phoneticPr fontId="2" type="noConversion"/>
  </si>
  <si>
    <t>5556T</t>
    <phoneticPr fontId="2" type="noConversion"/>
  </si>
  <si>
    <t>DBZC/22</t>
    <phoneticPr fontId="2" type="noConversion"/>
  </si>
  <si>
    <t>红4</t>
    <phoneticPr fontId="2" type="noConversion"/>
  </si>
  <si>
    <t>DBZC/21</t>
    <phoneticPr fontId="2" type="noConversion"/>
  </si>
  <si>
    <t>DBZC/5</t>
    <phoneticPr fontId="2" type="noConversion"/>
  </si>
  <si>
    <t>蓝4</t>
    <phoneticPr fontId="2" type="noConversion"/>
  </si>
  <si>
    <t>DBZC/6</t>
    <phoneticPr fontId="2" type="noConversion"/>
  </si>
  <si>
    <t>DBZC/1</t>
    <phoneticPr fontId="2" type="noConversion"/>
  </si>
  <si>
    <t>DBZC/2</t>
    <phoneticPr fontId="2" type="noConversion"/>
  </si>
  <si>
    <t>DBZC/3</t>
    <phoneticPr fontId="2" type="noConversion"/>
  </si>
  <si>
    <t>DBZC/4</t>
    <phoneticPr fontId="2" type="noConversion"/>
  </si>
  <si>
    <t>DBZC/A1</t>
    <phoneticPr fontId="2" type="noConversion"/>
  </si>
  <si>
    <t>BZC/5</t>
    <phoneticPr fontId="2" type="noConversion"/>
  </si>
  <si>
    <t>BZC/6</t>
    <phoneticPr fontId="2" type="noConversion"/>
  </si>
  <si>
    <t>BZC/2</t>
    <phoneticPr fontId="2" type="noConversion"/>
  </si>
  <si>
    <t>BZC/3</t>
    <phoneticPr fontId="2" type="noConversion"/>
  </si>
  <si>
    <t>BZC/4</t>
    <phoneticPr fontId="2" type="noConversion"/>
  </si>
  <si>
    <t>CE24</t>
    <phoneticPr fontId="2" type="noConversion"/>
  </si>
  <si>
    <t xml:space="preserve"> F15b   8位</t>
    <phoneticPr fontId="2" type="noConversion"/>
  </si>
  <si>
    <t xml:space="preserve"> F15a   8位</t>
    <phoneticPr fontId="2" type="noConversion"/>
  </si>
  <si>
    <t>2023.9.5修改长度</t>
    <phoneticPr fontId="2" type="noConversion"/>
  </si>
  <si>
    <t>始端</t>
  </si>
  <si>
    <t>末端</t>
  </si>
  <si>
    <t>末端处理</t>
  </si>
  <si>
    <t>钢带梯/异步货梯</t>
  </si>
  <si>
    <t>随设计书</t>
  </si>
  <si>
    <t>MC1/62</t>
  </si>
  <si>
    <t>有封星接触器+梯速＞2.5M/S</t>
  </si>
  <si>
    <t>CE6短接</t>
  </si>
  <si>
    <t>对讲机/R</t>
  </si>
  <si>
    <t>红4(遥/371:蓝4)</t>
  </si>
  <si>
    <t>对讲机/L</t>
  </si>
  <si>
    <t>红4(遥/372:蓝4)</t>
  </si>
  <si>
    <t>0.75黄绿</t>
  </si>
  <si>
    <t>随BOM明细表</t>
  </si>
  <si>
    <t>CE24短接</t>
  </si>
  <si>
    <t xml:space="preserve"> 14插头实物使用5556T</t>
  </si>
  <si>
    <t>MC1/61(21)</t>
  </si>
  <si>
    <t>随设计书，注意功率大小</t>
  </si>
  <si>
    <t>MC1/1</t>
  </si>
  <si>
    <t>有封星接触器时+速度≥3.0m/s时</t>
  </si>
  <si>
    <t>MC1/4</t>
  </si>
  <si>
    <t>MC1/2</t>
  </si>
  <si>
    <t>MC1/3</t>
  </si>
  <si>
    <t>扩展板/X12/3</t>
  </si>
  <si>
    <t>能量回馈/非通讯型停电救援/电子记录</t>
  </si>
  <si>
    <t>扩展板/X12/2</t>
  </si>
  <si>
    <t>扩展板/X12/1</t>
  </si>
  <si>
    <t>扩展板/X12/4</t>
  </si>
  <si>
    <t>305、306半剥13</t>
  </si>
  <si>
    <t>微动平层功能</t>
  </si>
  <si>
    <t>304、306半剥13</t>
  </si>
  <si>
    <t>304、305半剥13</t>
  </si>
  <si>
    <t>308、309半剥13</t>
  </si>
  <si>
    <t>307、309半剥13</t>
  </si>
  <si>
    <t>307、308半剥13</t>
  </si>
  <si>
    <t>GRU/CN2/1</t>
  </si>
  <si>
    <t>电子双开门</t>
  </si>
  <si>
    <t>GRU/CN2/3</t>
  </si>
  <si>
    <t>KC/19</t>
  </si>
  <si>
    <t>GRU/CN2/6</t>
  </si>
  <si>
    <t>KC/20</t>
  </si>
  <si>
    <t>KZ/8</t>
  </si>
  <si>
    <t>SZDY/P1/4</t>
  </si>
  <si>
    <t>有磁栅尺+无机房</t>
  </si>
  <si>
    <t>SZDY/P1/3</t>
  </si>
  <si>
    <t>JDB/L1</t>
  </si>
  <si>
    <t>接地保护装置</t>
  </si>
  <si>
    <t>BKP/CN3/COM</t>
  </si>
  <si>
    <t>JDB/GND</t>
  </si>
  <si>
    <t>蓝6圆</t>
  </si>
  <si>
    <t>蓝针</t>
  </si>
  <si>
    <t>2.5黄绿</t>
  </si>
  <si>
    <t>JDB/13</t>
  </si>
  <si>
    <t>XWJ/L1</t>
  </si>
  <si>
    <t>有相序继电器</t>
  </si>
  <si>
    <t>XWJ/L3</t>
  </si>
  <si>
    <t>QFB2/1</t>
  </si>
  <si>
    <t>XWJ/11</t>
  </si>
  <si>
    <t>有封星接触器+相序继电器</t>
  </si>
  <si>
    <t>无封星接触器+相序继电器</t>
  </si>
  <si>
    <t>XWJ/14</t>
  </si>
  <si>
    <t>数字适配器/POWER/+</t>
  </si>
  <si>
    <t>半剥5</t>
  </si>
  <si>
    <t>数字视频传输</t>
  </si>
  <si>
    <t>数字适配器/POWER/-</t>
  </si>
  <si>
    <t>CE24N</t>
  </si>
  <si>
    <t>数字适配器/POWER/PE</t>
  </si>
  <si>
    <t>数字适配器/LINE/L1</t>
  </si>
  <si>
    <t>KZ/9</t>
  </si>
  <si>
    <t>解码板/+</t>
  </si>
  <si>
    <t>有五方通话</t>
  </si>
  <si>
    <t>解码板/-</t>
  </si>
  <si>
    <t>解码板/R</t>
  </si>
  <si>
    <t>解码板/L</t>
  </si>
  <si>
    <t>半剥6.5/(协388：蓝针)</t>
  </si>
  <si>
    <t>RMT/12V</t>
  </si>
  <si>
    <t>42:蓝4</t>
  </si>
  <si>
    <t>43:蓝4</t>
  </si>
  <si>
    <t>自带线</t>
  </si>
  <si>
    <t>远程语音救援</t>
  </si>
  <si>
    <t>RMT1/输入/24V</t>
  </si>
  <si>
    <t>RMT1/输入/0V</t>
  </si>
  <si>
    <t>RMT1/输出/12V</t>
  </si>
  <si>
    <t>RMT1/输出/0V</t>
  </si>
  <si>
    <t>RMT1/对讲/12V</t>
  </si>
  <si>
    <t>RMT1/对讲/0V</t>
  </si>
  <si>
    <t>RMT1/对讲/R</t>
  </si>
  <si>
    <t>RMT1/对讲/L</t>
  </si>
  <si>
    <t>BA接口</t>
  </si>
  <si>
    <t>协议板/CN4/24V</t>
  </si>
  <si>
    <t>红针/(遥367：蓝针)</t>
  </si>
  <si>
    <t>小区监控</t>
  </si>
  <si>
    <t>协议口选配</t>
  </si>
  <si>
    <t>机器人功能</t>
  </si>
  <si>
    <t>协议板/CN2/CAN2H</t>
  </si>
  <si>
    <t>协议板/CN2/CAN2L</t>
  </si>
  <si>
    <t>51:蓝针</t>
  </si>
  <si>
    <t>QFB2/HN</t>
  </si>
  <si>
    <t>52:蓝针</t>
  </si>
  <si>
    <t>F26/4</t>
  </si>
  <si>
    <t>F26/6</t>
  </si>
  <si>
    <t>载荷仪/L</t>
  </si>
  <si>
    <t>GVHⅡ/GVHⅡ-MRL</t>
  </si>
  <si>
    <t>载荷仪/N</t>
  </si>
  <si>
    <t>F26/1</t>
  </si>
  <si>
    <t>载荷仪/16</t>
  </si>
  <si>
    <t>F26/2</t>
  </si>
  <si>
    <t>F26/3</t>
  </si>
  <si>
    <t>载荷仪/13</t>
  </si>
  <si>
    <t>载荷仪/11</t>
  </si>
  <si>
    <t>F26/5</t>
  </si>
  <si>
    <t>载荷仪/9</t>
  </si>
  <si>
    <t>PLD/7</t>
  </si>
  <si>
    <t>有地震管制</t>
  </si>
  <si>
    <t>扩展板/X11/6</t>
  </si>
  <si>
    <t>PLD/8</t>
  </si>
  <si>
    <t>PLD/9</t>
  </si>
  <si>
    <t>有能量回馈时</t>
  </si>
  <si>
    <t>KD/20</t>
  </si>
  <si>
    <t>PLD/10</t>
  </si>
  <si>
    <t>PLD/3</t>
  </si>
  <si>
    <t>≥29站或＞90米</t>
  </si>
  <si>
    <t>PLD/4</t>
  </si>
  <si>
    <t>KZ/6</t>
  </si>
  <si>
    <t>PLD/5</t>
  </si>
  <si>
    <t>ZDK/11</t>
  </si>
  <si>
    <t>停电救援(无机房)</t>
  </si>
  <si>
    <t>端子排/N'</t>
  </si>
  <si>
    <t>端子排/No'</t>
  </si>
  <si>
    <t>停电救援(无机房)+滤波器时</t>
  </si>
  <si>
    <t>扩展板/X11/10</t>
  </si>
  <si>
    <t>KE/11</t>
  </si>
  <si>
    <t>非通讯停电柜</t>
  </si>
  <si>
    <t>KD/15</t>
  </si>
  <si>
    <t>F3/1</t>
  </si>
  <si>
    <t>厅外声光报警</t>
  </si>
  <si>
    <t>DC300/1</t>
  </si>
  <si>
    <t>变频器/+2</t>
  </si>
  <si>
    <t>1P母线直流停电柜(装配接）</t>
  </si>
  <si>
    <t>DC300/4</t>
  </si>
  <si>
    <t>变频器/-</t>
  </si>
  <si>
    <t>SZDY/CN3/P3</t>
  </si>
  <si>
    <t>电流检测装置/CN2/P2</t>
  </si>
  <si>
    <t>大线</t>
  </si>
  <si>
    <t>备注</t>
    <phoneticPr fontId="26" type="noConversion"/>
  </si>
  <si>
    <t>磁栅尺+双开门(电子)</t>
    <phoneticPr fontId="26" type="noConversion"/>
  </si>
  <si>
    <t>CE5</t>
    <phoneticPr fontId="26" type="noConversion"/>
  </si>
  <si>
    <t>有滤波器时（大）</t>
    <phoneticPr fontId="26" type="noConversion"/>
  </si>
  <si>
    <t>数字视频传输</t>
    <phoneticPr fontId="26" type="noConversion"/>
  </si>
  <si>
    <t>数字视频传输</t>
    <phoneticPr fontId="26" type="noConversion"/>
  </si>
  <si>
    <t>有滤波器时+无停电救援(大)</t>
    <phoneticPr fontId="26" type="noConversion"/>
  </si>
  <si>
    <t>蓝针</t>
    <phoneticPr fontId="26" type="noConversion"/>
  </si>
  <si>
    <t>红4</t>
    <phoneticPr fontId="26" type="noConversion"/>
  </si>
  <si>
    <t>红针</t>
    <phoneticPr fontId="26" type="noConversion"/>
  </si>
  <si>
    <t>配线表</t>
    <phoneticPr fontId="26" type="noConversion"/>
  </si>
  <si>
    <t>编号</t>
    <phoneticPr fontId="2" type="noConversion"/>
  </si>
  <si>
    <t>WI-PM-K260</t>
    <phoneticPr fontId="2" type="noConversion"/>
  </si>
  <si>
    <t>页码</t>
    <phoneticPr fontId="2" type="noConversion"/>
  </si>
  <si>
    <t>共4页</t>
    <phoneticPr fontId="2" type="noConversion"/>
  </si>
  <si>
    <t>版本</t>
    <phoneticPr fontId="2" type="noConversion"/>
  </si>
  <si>
    <r>
      <t>0</t>
    </r>
    <r>
      <rPr>
        <sz val="12"/>
        <rFont val="宋体"/>
        <family val="3"/>
        <charset val="134"/>
      </rPr>
      <t>0</t>
    </r>
    <phoneticPr fontId="2" type="noConversion"/>
  </si>
  <si>
    <t>G20线束表无机房</t>
    <phoneticPr fontId="26" type="noConversion"/>
  </si>
  <si>
    <t>DBZC/A2</t>
    <phoneticPr fontId="2" type="noConversion"/>
  </si>
  <si>
    <t>ZDK/6</t>
    <phoneticPr fontId="26" type="noConversion"/>
  </si>
  <si>
    <t>红6圆(大)</t>
    <phoneticPr fontId="26" type="noConversion"/>
  </si>
  <si>
    <t>剥皮13</t>
    <phoneticPr fontId="26" type="noConversion"/>
  </si>
  <si>
    <t>CE2</t>
    <phoneticPr fontId="26" type="noConversion"/>
  </si>
  <si>
    <t>插座/PE</t>
    <phoneticPr fontId="2" type="noConversion"/>
  </si>
  <si>
    <t>端子排PE</t>
    <phoneticPr fontId="2" type="noConversion"/>
  </si>
  <si>
    <t>蓝RV2-6</t>
    <phoneticPr fontId="2" type="noConversion"/>
  </si>
  <si>
    <t>ZDK/2</t>
    <phoneticPr fontId="2" type="noConversion"/>
  </si>
  <si>
    <t>圆RV5.5-6</t>
    <phoneticPr fontId="2" type="noConversion"/>
  </si>
  <si>
    <t>ZDK/4</t>
    <phoneticPr fontId="2" type="noConversion"/>
  </si>
  <si>
    <t>ZDK/6</t>
    <phoneticPr fontId="2" type="noConversion"/>
  </si>
  <si>
    <t>MC/1</t>
    <phoneticPr fontId="2" type="noConversion"/>
  </si>
  <si>
    <t>MC/3</t>
    <phoneticPr fontId="2" type="noConversion"/>
  </si>
  <si>
    <t>MC/5</t>
    <phoneticPr fontId="2" type="noConversion"/>
  </si>
  <si>
    <t>MC/2</t>
    <phoneticPr fontId="2" type="noConversion"/>
  </si>
  <si>
    <t>输入端子/U</t>
    <phoneticPr fontId="2" type="noConversion"/>
  </si>
  <si>
    <t>MC/4</t>
    <phoneticPr fontId="2" type="noConversion"/>
  </si>
  <si>
    <t>输入端子/V</t>
    <phoneticPr fontId="2" type="noConversion"/>
  </si>
  <si>
    <t>MC/6</t>
    <phoneticPr fontId="2" type="noConversion"/>
  </si>
  <si>
    <t>输入端子/W</t>
    <phoneticPr fontId="2" type="noConversion"/>
  </si>
  <si>
    <t>变频器ZKQ/PE</t>
    <phoneticPr fontId="2" type="noConversion"/>
  </si>
  <si>
    <t>接地端子排PE</t>
    <phoneticPr fontId="2" type="noConversion"/>
  </si>
  <si>
    <t>KDP2/KP</t>
    <phoneticPr fontId="2" type="noConversion"/>
  </si>
  <si>
    <t>公共线/E1</t>
    <phoneticPr fontId="2" type="noConversion"/>
  </si>
  <si>
    <t>SZDY/E1/10</t>
    <phoneticPr fontId="2" type="noConversion"/>
  </si>
  <si>
    <t>SZDY/E1/13</t>
    <phoneticPr fontId="2" type="noConversion"/>
  </si>
  <si>
    <t>SZDY/E1/14</t>
    <phoneticPr fontId="2" type="noConversion"/>
  </si>
  <si>
    <t>SZDY/E1/1</t>
    <phoneticPr fontId="2" type="noConversion"/>
  </si>
  <si>
    <t>SZDY/E1/11</t>
    <phoneticPr fontId="2" type="noConversion"/>
  </si>
  <si>
    <t>井道照明</t>
    <phoneticPr fontId="2" type="noConversion"/>
  </si>
  <si>
    <t>磁栅尺加双开门时增加</t>
    <phoneticPr fontId="2" type="noConversion"/>
  </si>
  <si>
    <t>有接地保护功能时增加</t>
    <phoneticPr fontId="2" type="noConversion"/>
  </si>
  <si>
    <t>RMT/P+</t>
    <phoneticPr fontId="2" type="noConversion"/>
  </si>
  <si>
    <t>RMT/P-</t>
    <phoneticPr fontId="2" type="noConversion"/>
  </si>
  <si>
    <t>检修上行</t>
    <phoneticPr fontId="2" type="noConversion"/>
  </si>
  <si>
    <t>检修下行</t>
    <phoneticPr fontId="2" type="noConversion"/>
  </si>
  <si>
    <t>检修公共端</t>
    <phoneticPr fontId="2" type="noConversion"/>
  </si>
  <si>
    <t>封星反馈</t>
    <phoneticPr fontId="2" type="noConversion"/>
  </si>
  <si>
    <t>抱闸反馈</t>
    <phoneticPr fontId="2" type="noConversion"/>
  </si>
  <si>
    <t>运行反馈</t>
    <phoneticPr fontId="2" type="noConversion"/>
  </si>
  <si>
    <t>门锁反馈</t>
    <phoneticPr fontId="2" type="noConversion"/>
  </si>
  <si>
    <t>抱闸电源负</t>
    <phoneticPr fontId="2" type="noConversion"/>
  </si>
  <si>
    <t>抱闸电源正</t>
    <phoneticPr fontId="2" type="noConversion"/>
  </si>
  <si>
    <t>KZ</t>
    <phoneticPr fontId="2" type="noConversion"/>
  </si>
  <si>
    <t>J1</t>
    <phoneticPr fontId="2" type="noConversion"/>
  </si>
  <si>
    <t>J2</t>
    <phoneticPr fontId="2" type="noConversion"/>
  </si>
  <si>
    <t>对讲回路</t>
    <phoneticPr fontId="2" type="noConversion"/>
  </si>
  <si>
    <t>DC24V+</t>
    <phoneticPr fontId="2" type="noConversion"/>
  </si>
  <si>
    <t>AC220V</t>
    <phoneticPr fontId="2" type="noConversion"/>
  </si>
  <si>
    <t>限速器AC220V</t>
    <phoneticPr fontId="2" type="noConversion"/>
  </si>
  <si>
    <t>AC220V输入L</t>
    <phoneticPr fontId="2" type="noConversion"/>
  </si>
  <si>
    <t>AC220V输入N</t>
    <phoneticPr fontId="2" type="noConversion"/>
  </si>
  <si>
    <t>整合电源AC220V输出N</t>
    <phoneticPr fontId="2" type="noConversion"/>
  </si>
  <si>
    <t>整合电源AC220V输出L</t>
    <phoneticPr fontId="2" type="noConversion"/>
  </si>
  <si>
    <t>井道DC24V-</t>
    <phoneticPr fontId="2" type="noConversion"/>
  </si>
  <si>
    <t>井道DC24V+</t>
    <phoneticPr fontId="2" type="noConversion"/>
  </si>
  <si>
    <t>井道DC110V+</t>
    <phoneticPr fontId="2" type="noConversion"/>
  </si>
  <si>
    <t>安全回路DC110V+</t>
    <phoneticPr fontId="2" type="noConversion"/>
  </si>
  <si>
    <t>井道DC110V-</t>
    <phoneticPr fontId="2" type="noConversion"/>
  </si>
  <si>
    <t>抱闸使能信号</t>
    <phoneticPr fontId="2" type="noConversion"/>
  </si>
  <si>
    <t>485+</t>
    <phoneticPr fontId="2" type="noConversion"/>
  </si>
  <si>
    <t>485-</t>
    <phoneticPr fontId="2" type="noConversion"/>
  </si>
  <si>
    <t>安全回路DC110V-</t>
    <phoneticPr fontId="2" type="noConversion"/>
  </si>
  <si>
    <t>门区指示</t>
    <phoneticPr fontId="2" type="noConversion"/>
  </si>
  <si>
    <t>松闸电源输出DC110V+</t>
    <phoneticPr fontId="2" type="noConversion"/>
  </si>
  <si>
    <t>松闸电源输出DC110V-</t>
    <phoneticPr fontId="2" type="noConversion"/>
  </si>
  <si>
    <t>封星回路</t>
    <phoneticPr fontId="2" type="noConversion"/>
  </si>
  <si>
    <t>安全回路DC110V+</t>
    <phoneticPr fontId="2" type="noConversion"/>
  </si>
  <si>
    <t>抱闸回路</t>
    <phoneticPr fontId="2" type="noConversion"/>
  </si>
  <si>
    <t>抱闸运行输出</t>
    <phoneticPr fontId="2" type="noConversion"/>
  </si>
  <si>
    <t>检修回路</t>
    <phoneticPr fontId="2" type="noConversion"/>
  </si>
  <si>
    <t>红针</t>
    <phoneticPr fontId="2" type="noConversion"/>
  </si>
  <si>
    <t>限速器回路</t>
    <phoneticPr fontId="2" type="noConversion"/>
  </si>
  <si>
    <t>安全回路</t>
    <phoneticPr fontId="2" type="noConversion"/>
  </si>
  <si>
    <t>AC220V回路</t>
    <phoneticPr fontId="2" type="noConversion"/>
  </si>
  <si>
    <t>自带线</t>
    <phoneticPr fontId="2" type="noConversion"/>
  </si>
  <si>
    <t>有相序继电器时增加此部分接线且需要注意有无封星接触器</t>
    <phoneticPr fontId="2" type="noConversion"/>
  </si>
  <si>
    <t>有地震管制</t>
    <phoneticPr fontId="2" type="noConversion"/>
  </si>
  <si>
    <t>有能量回馈时</t>
    <phoneticPr fontId="2" type="noConversion"/>
  </si>
  <si>
    <t>有地震管制功能时增加</t>
    <phoneticPr fontId="2" type="noConversion"/>
  </si>
  <si>
    <t>有能量回馈功能时增加</t>
    <phoneticPr fontId="2" type="noConversion"/>
  </si>
  <si>
    <t>有称重载荷仪时增加</t>
    <phoneticPr fontId="2" type="noConversion"/>
  </si>
  <si>
    <t>红针</t>
    <phoneticPr fontId="2" type="noConversion"/>
  </si>
  <si>
    <t>橙针</t>
    <phoneticPr fontId="2" type="noConversion"/>
  </si>
  <si>
    <t>有机器人功能/访客功能时增加</t>
    <phoneticPr fontId="2" type="noConversion"/>
  </si>
  <si>
    <t>当层站≥29站或井道高度＞90米时增加</t>
    <phoneticPr fontId="2" type="noConversion"/>
  </si>
  <si>
    <t>动力线</t>
    <phoneticPr fontId="2" type="noConversion"/>
  </si>
  <si>
    <t>厅外声光报警</t>
    <phoneticPr fontId="2" type="noConversion"/>
  </si>
  <si>
    <t>有厅外声光报警功能时增加</t>
    <phoneticPr fontId="2" type="noConversion"/>
  </si>
  <si>
    <t>1P母线直流停电柜(装配接）</t>
    <phoneticPr fontId="2" type="noConversion"/>
  </si>
  <si>
    <t>能量回馈/非通讯型停电救援/电子记录</t>
    <phoneticPr fontId="2" type="noConversion"/>
  </si>
  <si>
    <t>配线表-G20无机房线束表</t>
    <phoneticPr fontId="26" type="noConversion"/>
  </si>
  <si>
    <t>红6圆</t>
    <phoneticPr fontId="2" type="noConversion"/>
  </si>
  <si>
    <t>橙针</t>
    <phoneticPr fontId="2" type="noConversion"/>
  </si>
  <si>
    <t>蓝4</t>
    <phoneticPr fontId="2" type="noConversion"/>
  </si>
  <si>
    <t xml:space="preserve">红4 </t>
    <phoneticPr fontId="2" type="noConversion"/>
  </si>
  <si>
    <t>蓝3</t>
    <phoneticPr fontId="2" type="noConversion"/>
  </si>
  <si>
    <t>无机房</t>
    <phoneticPr fontId="2" type="noConversion"/>
  </si>
  <si>
    <t>CE24N</t>
    <phoneticPr fontId="2" type="noConversion"/>
  </si>
  <si>
    <t>J2/3</t>
    <phoneticPr fontId="2" type="noConversion"/>
  </si>
  <si>
    <t>半剥13</t>
    <phoneticPr fontId="2" type="noConversion"/>
  </si>
  <si>
    <t>305、306半剥13</t>
    <phoneticPr fontId="2" type="noConversion"/>
  </si>
  <si>
    <t>J2/14</t>
    <phoneticPr fontId="2" type="noConversion"/>
  </si>
  <si>
    <t>抱闸DC110V+</t>
    <phoneticPr fontId="2" type="noConversion"/>
  </si>
  <si>
    <t>抱闸DC110V-</t>
    <phoneticPr fontId="2" type="noConversion"/>
  </si>
  <si>
    <t>无机房（松闸回路DC110-）</t>
    <phoneticPr fontId="2" type="noConversion"/>
  </si>
  <si>
    <t>线径</t>
    <phoneticPr fontId="2" type="noConversion"/>
  </si>
  <si>
    <t>线色</t>
    <phoneticPr fontId="2" type="noConversion"/>
  </si>
  <si>
    <t>长度</t>
    <phoneticPr fontId="2" type="noConversion"/>
  </si>
  <si>
    <t>黑</t>
    <phoneticPr fontId="2" type="noConversion"/>
  </si>
  <si>
    <t>黑</t>
    <phoneticPr fontId="2" type="noConversion"/>
  </si>
  <si>
    <t>黄绿</t>
    <phoneticPr fontId="2" type="noConversion"/>
  </si>
  <si>
    <t>专线无需制作</t>
    <phoneticPr fontId="2" type="noConversion"/>
  </si>
  <si>
    <t>0.5黑</t>
    <phoneticPr fontId="25" type="noConversion"/>
  </si>
  <si>
    <t>序号</t>
    <phoneticPr fontId="25" type="noConversion"/>
  </si>
  <si>
    <t>长度值</t>
    <phoneticPr fontId="25" type="noConversion"/>
  </si>
  <si>
    <t>数量</t>
    <phoneticPr fontId="25" type="noConversion"/>
  </si>
  <si>
    <t>备注</t>
    <phoneticPr fontId="25" type="noConversion"/>
  </si>
  <si>
    <t>0.75黑</t>
    <phoneticPr fontId="25" type="noConversion"/>
  </si>
  <si>
    <t>红针</t>
    <phoneticPr fontId="2" type="noConversion"/>
  </si>
  <si>
    <t>红针</t>
    <phoneticPr fontId="26" type="noConversion"/>
  </si>
  <si>
    <t>主板信号公共端DC24V+</t>
    <phoneticPr fontId="2" type="noConversion"/>
  </si>
  <si>
    <t>BZC/61(21)</t>
    <phoneticPr fontId="2" type="noConversion"/>
  </si>
  <si>
    <t>当有物联网功能时数值为 5 ，否则是 1 .</t>
    <phoneticPr fontId="2" type="noConversion"/>
  </si>
  <si>
    <t>当有物联网功能时数值为 4 ，否则是 2 .</t>
    <phoneticPr fontId="2" type="noConversion"/>
  </si>
  <si>
    <t>当有解码板时数值为 4 ，否则是 0 .</t>
    <phoneticPr fontId="2" type="noConversion"/>
  </si>
  <si>
    <t>当有数字视频传输功能时数值为 6 ，否则是 1 .</t>
    <phoneticPr fontId="2" type="noConversion"/>
  </si>
  <si>
    <t>当有BA接口时数值为 4 ，否则是 0 .</t>
    <phoneticPr fontId="2" type="noConversion"/>
  </si>
  <si>
    <t>G20无机房裁线表</t>
    <phoneticPr fontId="2" type="noConversion"/>
  </si>
  <si>
    <t>DBZC/21</t>
    <phoneticPr fontId="2" type="noConversion"/>
  </si>
  <si>
    <t>XSK_F/1</t>
    <phoneticPr fontId="2" type="noConversion"/>
  </si>
  <si>
    <t>XSK_F/2</t>
  </si>
  <si>
    <t>DBZC/22</t>
  </si>
  <si>
    <t>5558T</t>
    <phoneticPr fontId="2" type="noConversion"/>
  </si>
  <si>
    <t>0.5黄绿</t>
    <phoneticPr fontId="2" type="noConversion"/>
  </si>
  <si>
    <t>RMT1/输入/PE</t>
    <phoneticPr fontId="2" type="noConversion"/>
  </si>
  <si>
    <t>接地排/PE</t>
    <phoneticPr fontId="2" type="noConversion"/>
  </si>
  <si>
    <t>橙针</t>
    <phoneticPr fontId="2" type="noConversion"/>
  </si>
  <si>
    <t>蓝4圆</t>
    <phoneticPr fontId="2" type="noConversion"/>
  </si>
  <si>
    <t>设备自带线！不需要配置线。</t>
    <phoneticPr fontId="2" type="noConversion"/>
  </si>
  <si>
    <t>J1/4</t>
    <phoneticPr fontId="2" type="noConversion"/>
  </si>
  <si>
    <t>DBZC/54</t>
    <phoneticPr fontId="2" type="noConversion"/>
  </si>
  <si>
    <t>DYK/13</t>
    <phoneticPr fontId="2" type="noConversion"/>
  </si>
  <si>
    <t>DBZC/53</t>
    <phoneticPr fontId="2" type="noConversion"/>
  </si>
  <si>
    <t>XSK_F/4</t>
    <phoneticPr fontId="2" type="noConversion"/>
  </si>
  <si>
    <t>XSK_F/3</t>
    <phoneticPr fontId="2" type="noConversion"/>
  </si>
  <si>
    <t>DYK/14</t>
    <phoneticPr fontId="2" type="noConversion"/>
  </si>
  <si>
    <t>5559-T</t>
    <phoneticPr fontId="2" type="noConversion"/>
  </si>
  <si>
    <t>以下为选配功能</t>
    <phoneticPr fontId="2" type="noConversion"/>
  </si>
  <si>
    <t>B作业：物联网</t>
    <phoneticPr fontId="2" type="noConversion"/>
  </si>
  <si>
    <t>C作业：五方总线制对讲</t>
    <phoneticPr fontId="2" type="noConversion"/>
  </si>
  <si>
    <t>E作业：微动平层功能</t>
    <phoneticPr fontId="2" type="noConversion"/>
  </si>
  <si>
    <t>D作业：数字视频传输功能</t>
    <phoneticPr fontId="26" type="noConversion"/>
  </si>
  <si>
    <t>F作业：标准BA接口</t>
    <phoneticPr fontId="2" type="noConversion"/>
  </si>
  <si>
    <t>G作业：访客功能</t>
    <phoneticPr fontId="2" type="noConversion"/>
  </si>
  <si>
    <t>H作业：机器人功能</t>
    <phoneticPr fontId="2" type="noConversion"/>
  </si>
  <si>
    <t>J作业：远程语音救援</t>
    <phoneticPr fontId="2" type="noConversion"/>
  </si>
  <si>
    <t>红4</t>
    <phoneticPr fontId="2" type="noConversion"/>
  </si>
  <si>
    <t>红4</t>
    <phoneticPr fontId="2" type="noConversion"/>
  </si>
  <si>
    <t>红针</t>
    <phoneticPr fontId="2" type="noConversion"/>
  </si>
  <si>
    <t>K作业：ARD功能</t>
    <phoneticPr fontId="2" type="noConversion"/>
  </si>
  <si>
    <t>L作业：磁栅尺功能</t>
    <phoneticPr fontId="2" type="noConversion"/>
  </si>
  <si>
    <t>需要增加一个莫仕两孔母插件(5559-4P)，插件标记XSK_F,配公针（5558T）.</t>
    <phoneticPr fontId="2" type="noConversion"/>
  </si>
  <si>
    <t>M作业：双限速器功能</t>
    <phoneticPr fontId="2" type="noConversion"/>
  </si>
  <si>
    <t>无线对讲</t>
    <phoneticPr fontId="2" type="noConversion"/>
  </si>
  <si>
    <t>PLD/3</t>
    <phoneticPr fontId="2" type="noConversion"/>
  </si>
  <si>
    <t>PLD/4</t>
    <phoneticPr fontId="2" type="noConversion"/>
  </si>
  <si>
    <t>ZDK/5</t>
    <phoneticPr fontId="2" type="noConversion"/>
  </si>
  <si>
    <t>端子排/N</t>
    <phoneticPr fontId="2" type="noConversion"/>
  </si>
  <si>
    <t>N作业：无线对讲</t>
    <phoneticPr fontId="2" type="noConversion"/>
  </si>
  <si>
    <t>F15扩展及旁路抱闸模块配线</t>
    <phoneticPr fontId="2" type="noConversion"/>
  </si>
  <si>
    <t>F15扩展及旁路抱闸模块配线</t>
    <phoneticPr fontId="2" type="noConversion"/>
  </si>
  <si>
    <t>双开门时增加</t>
    <phoneticPr fontId="2" type="noConversion"/>
  </si>
  <si>
    <t>有小区监控功能时增加</t>
    <phoneticPr fontId="2" type="noConversion"/>
  </si>
  <si>
    <t>0.5黑线</t>
    <phoneticPr fontId="25" type="noConversion"/>
  </si>
  <si>
    <t>序号</t>
    <phoneticPr fontId="25" type="noConversion"/>
  </si>
  <si>
    <t>线长</t>
    <phoneticPr fontId="25" type="noConversion"/>
  </si>
  <si>
    <t>数量</t>
    <phoneticPr fontId="25" type="noConversion"/>
  </si>
  <si>
    <t>序号</t>
    <phoneticPr fontId="25" type="noConversion"/>
  </si>
  <si>
    <t>线长</t>
    <phoneticPr fontId="25" type="noConversion"/>
  </si>
  <si>
    <t>0.5黑线</t>
    <phoneticPr fontId="25" type="noConversion"/>
  </si>
  <si>
    <t>0.75黄绿</t>
    <phoneticPr fontId="25" type="noConversion"/>
  </si>
  <si>
    <t>0.5黑线</t>
    <phoneticPr fontId="25" type="noConversion"/>
  </si>
  <si>
    <t>序号</t>
    <phoneticPr fontId="25" type="noConversion"/>
  </si>
  <si>
    <t>线长</t>
    <phoneticPr fontId="25" type="noConversion"/>
  </si>
  <si>
    <t>数量</t>
    <phoneticPr fontId="25" type="noConversion"/>
  </si>
  <si>
    <t>0.75黑线</t>
    <phoneticPr fontId="25" type="noConversion"/>
  </si>
  <si>
    <t>0.75黄绿线</t>
    <phoneticPr fontId="25" type="noConversion"/>
  </si>
  <si>
    <t>物联网作业裁线表-KS402376-B</t>
    <phoneticPr fontId="25" type="noConversion"/>
  </si>
  <si>
    <t>数字视频传输作业裁线表-KS402376-D</t>
    <phoneticPr fontId="25" type="noConversion"/>
  </si>
  <si>
    <t>微动平层作业裁线表-KS402376-E</t>
    <phoneticPr fontId="25" type="noConversion"/>
  </si>
  <si>
    <t>ARD作业裁线表-KS402376-K</t>
    <phoneticPr fontId="25" type="noConversion"/>
  </si>
  <si>
    <t>磁栅尺功能作业裁线表-KS402376-L</t>
    <phoneticPr fontId="25" type="noConversion"/>
  </si>
  <si>
    <t>标准BA接口作业裁线表-KS402376-F</t>
    <phoneticPr fontId="25" type="noConversion"/>
  </si>
  <si>
    <t>双限速器功能作业裁线表-KS402376-M</t>
    <phoneticPr fontId="25" type="noConversion"/>
  </si>
  <si>
    <t>访客功能作业裁线表-KS402376-G</t>
    <phoneticPr fontId="25" type="noConversion"/>
  </si>
  <si>
    <t>无线对讲功能作业裁线表-KS402376-N</t>
    <phoneticPr fontId="25" type="noConversion"/>
  </si>
  <si>
    <t>访客功能作业裁线表-KS402376-H</t>
    <phoneticPr fontId="25" type="noConversion"/>
  </si>
  <si>
    <t>0.75黄绿</t>
    <phoneticPr fontId="2" type="noConversion"/>
  </si>
  <si>
    <t>0.75黑线</t>
    <phoneticPr fontId="25" type="noConversion"/>
  </si>
  <si>
    <t>2.5黑线</t>
    <phoneticPr fontId="25" type="noConversion"/>
  </si>
  <si>
    <t>0.75黄绿线</t>
    <phoneticPr fontId="25" type="noConversion"/>
  </si>
  <si>
    <t>2.5黄绿线</t>
    <phoneticPr fontId="25" type="noConversion"/>
  </si>
  <si>
    <t>CE4</t>
    <phoneticPr fontId="26" type="noConversion"/>
  </si>
  <si>
    <t>CE3</t>
    <phoneticPr fontId="26" type="noConversion"/>
  </si>
  <si>
    <t>五方总线对讲裁线表-KS402376-C</t>
    <phoneticPr fontId="25" type="noConversion"/>
  </si>
  <si>
    <t>远程语音救援功能作业裁线表-KS402376-J</t>
    <phoneticPr fontId="25" type="noConversion"/>
  </si>
  <si>
    <t>G20无机房-标准作业裁线表-KS402376-A</t>
    <phoneticPr fontId="25" type="noConversion"/>
  </si>
  <si>
    <t>微动平层且是双开门增加下面2行-0.5黑线</t>
    <phoneticPr fontId="25" type="noConversion"/>
  </si>
  <si>
    <t>150 7根（增加）</t>
    <phoneticPr fontId="38" type="noConversion"/>
  </si>
  <si>
    <t>DYK/23</t>
    <phoneticPr fontId="2" type="noConversion"/>
  </si>
  <si>
    <t>以下为选配功能（不常用）</t>
    <phoneticPr fontId="2" type="noConversion"/>
  </si>
  <si>
    <t>QFB2/HN</t>
    <phoneticPr fontId="2" type="noConversion"/>
  </si>
  <si>
    <t>BKP2/N</t>
    <phoneticPr fontId="2" type="noConversion"/>
  </si>
  <si>
    <t>QFB2/2</t>
    <phoneticPr fontId="2" type="noConversion"/>
  </si>
  <si>
    <t>BKP2/L</t>
    <phoneticPr fontId="2" type="noConversion"/>
  </si>
  <si>
    <t>BKP2/X2</t>
    <phoneticPr fontId="2" type="noConversion"/>
  </si>
  <si>
    <t>BKP2/XC</t>
    <phoneticPr fontId="2" type="noConversion"/>
  </si>
  <si>
    <t>BZC2/13</t>
    <phoneticPr fontId="2" type="noConversion"/>
  </si>
  <si>
    <t>BZC2/14</t>
    <phoneticPr fontId="2" type="noConversion"/>
  </si>
  <si>
    <t>红针</t>
    <phoneticPr fontId="2" type="noConversion"/>
  </si>
  <si>
    <t>10T抱闸电源回路</t>
    <phoneticPr fontId="2" type="noConversion"/>
  </si>
  <si>
    <t>BZC2/A1</t>
    <phoneticPr fontId="2" type="noConversion"/>
  </si>
  <si>
    <t>BZC2/A2</t>
    <phoneticPr fontId="2" type="noConversion"/>
  </si>
  <si>
    <t>BZC/A1</t>
    <phoneticPr fontId="2" type="noConversion"/>
  </si>
  <si>
    <t>BZC/A2</t>
    <phoneticPr fontId="2" type="noConversion"/>
  </si>
  <si>
    <t>F6B/4</t>
    <phoneticPr fontId="2" type="noConversion"/>
  </si>
  <si>
    <t>BZC2/61/21</t>
    <phoneticPr fontId="2" type="noConversion"/>
  </si>
  <si>
    <t>BZC2/62/22</t>
    <phoneticPr fontId="2" type="noConversion"/>
  </si>
  <si>
    <t>F6B/7</t>
    <phoneticPr fontId="2" type="noConversion"/>
  </si>
  <si>
    <t>10T货梯增加</t>
    <phoneticPr fontId="2" type="noConversion"/>
  </si>
  <si>
    <t>2024-4-16增加</t>
    <phoneticPr fontId="2" type="noConversion"/>
  </si>
  <si>
    <t>DBZC/21</t>
    <phoneticPr fontId="2" type="noConversion"/>
  </si>
  <si>
    <t>XSK_F/1</t>
    <phoneticPr fontId="2" type="noConversion"/>
  </si>
  <si>
    <t>XSK_F/2</t>
    <phoneticPr fontId="2" type="noConversion"/>
  </si>
  <si>
    <t>V05</t>
    <phoneticPr fontId="2" type="noConversion"/>
  </si>
  <si>
    <t>共12页</t>
    <phoneticPr fontId="2" type="noConversion"/>
  </si>
  <si>
    <t>DBZC/22</t>
    <phoneticPr fontId="2" type="noConversion"/>
  </si>
  <si>
    <t>24V+</t>
    <phoneticPr fontId="2" type="noConversion"/>
  </si>
  <si>
    <t>24V-</t>
    <phoneticPr fontId="2" type="noConversion"/>
  </si>
  <si>
    <t>F10b/2</t>
    <phoneticPr fontId="2" type="noConversion"/>
  </si>
  <si>
    <t>F10b/1</t>
    <phoneticPr fontId="2" type="noConversion"/>
  </si>
  <si>
    <t>KJ/2</t>
    <phoneticPr fontId="2" type="noConversion"/>
  </si>
  <si>
    <t>KJ/1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</si>
</sst>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u/>
      <sz val="14"/>
      <name val="宋体"/>
      <family val="3"/>
      <charset val="134"/>
    </font>
    <font>
      <sz val="16"/>
      <name val="宋体"/>
      <family val="3"/>
      <charset val="134"/>
    </font>
    <font>
      <u/>
      <sz val="16"/>
      <name val="宋体"/>
      <family val="3"/>
      <charset val="134"/>
    </font>
    <font>
      <b/>
      <sz val="18"/>
      <name val="宋体"/>
      <family val="3"/>
      <charset val="134"/>
    </font>
    <font>
      <b/>
      <sz val="18"/>
      <name val="黑体"/>
      <family val="3"/>
      <charset val="134"/>
    </font>
    <font>
      <b/>
      <sz val="16"/>
      <name val="黑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22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sz val="12"/>
      <color rgb="FF00B050"/>
      <name val="宋体"/>
      <family val="3"/>
      <charset val="134"/>
    </font>
    <font>
      <sz val="12"/>
      <color theme="1" tint="4.9989318521683403E-2"/>
      <name val="宋体"/>
      <family val="3"/>
      <charset val="134"/>
    </font>
    <font>
      <sz val="9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4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</cellStyleXfs>
  <cellXfs count="405">
    <xf numFmtId="0" fontId="0" fillId="0" borderId="0" xfId="0"/>
    <xf numFmtId="0" fontId="4" fillId="2" borderId="2" xfId="2" applyNumberFormat="1" applyFont="1" applyFill="1" applyBorder="1" applyAlignment="1">
      <alignment horizontal="center" vertical="center" shrinkToFit="1"/>
    </xf>
    <xf numFmtId="49" fontId="1" fillId="3" borderId="2" xfId="3" applyNumberFormat="1" applyFont="1" applyFill="1" applyBorder="1" applyAlignment="1">
      <alignment horizontal="center" vertical="center" shrinkToFit="1"/>
    </xf>
    <xf numFmtId="0" fontId="3" fillId="2" borderId="1" xfId="1" applyNumberFormat="1" applyFont="1" applyFill="1" applyBorder="1" applyAlignment="1">
      <alignment horizontal="center" vertical="center" shrinkToFit="1"/>
    </xf>
    <xf numFmtId="0" fontId="4" fillId="2" borderId="0" xfId="1" applyNumberFormat="1" applyFont="1" applyFill="1" applyAlignment="1">
      <alignment vertical="center" shrinkToFit="1"/>
    </xf>
    <xf numFmtId="0" fontId="6" fillId="2" borderId="0" xfId="1" applyNumberFormat="1" applyFont="1" applyFill="1" applyBorder="1" applyAlignment="1">
      <alignment horizontal="center" vertical="center" shrinkToFit="1"/>
    </xf>
    <xf numFmtId="0" fontId="1" fillId="2" borderId="2" xfId="0" applyNumberFormat="1" applyFont="1" applyFill="1" applyBorder="1" applyAlignment="1">
      <alignment horizontal="center" vertical="center" shrinkToFit="1"/>
    </xf>
    <xf numFmtId="0" fontId="4" fillId="2" borderId="2" xfId="1" applyNumberFormat="1" applyFont="1" applyFill="1" applyBorder="1" applyAlignment="1">
      <alignment horizontal="center" vertical="center" shrinkToFit="1"/>
    </xf>
    <xf numFmtId="0" fontId="3" fillId="2" borderId="2" xfId="1" applyNumberFormat="1" applyFont="1" applyFill="1" applyBorder="1" applyAlignment="1">
      <alignment horizontal="center" vertical="center" shrinkToFit="1"/>
    </xf>
    <xf numFmtId="0" fontId="1" fillId="0" borderId="0" xfId="3" applyFont="1" applyBorder="1" applyAlignment="1">
      <alignment vertical="center" shrinkToFit="1"/>
    </xf>
    <xf numFmtId="0" fontId="1" fillId="3" borderId="0" xfId="3" applyFont="1" applyFill="1" applyBorder="1" applyAlignment="1">
      <alignment vertical="center" shrinkToFit="1"/>
    </xf>
    <xf numFmtId="0" fontId="1" fillId="2" borderId="0" xfId="3" applyFont="1" applyFill="1" applyBorder="1" applyAlignment="1">
      <alignment vertical="center" shrinkToFit="1"/>
    </xf>
    <xf numFmtId="0" fontId="1" fillId="4" borderId="0" xfId="3" applyFont="1" applyFill="1" applyBorder="1" applyAlignment="1" applyProtection="1">
      <alignment vertical="center" shrinkToFit="1"/>
    </xf>
    <xf numFmtId="0" fontId="1" fillId="0" borderId="0" xfId="3" applyFont="1" applyFill="1" applyBorder="1" applyAlignment="1">
      <alignment horizontal="center" vertical="center" shrinkToFit="1"/>
    </xf>
    <xf numFmtId="14" fontId="4" fillId="2" borderId="2" xfId="1" applyNumberFormat="1" applyFont="1" applyFill="1" applyBorder="1" applyAlignment="1">
      <alignment horizontal="center" vertical="center" shrinkToFit="1"/>
    </xf>
    <xf numFmtId="0" fontId="1" fillId="0" borderId="4" xfId="3" applyFont="1" applyBorder="1" applyAlignment="1">
      <alignment vertical="center" shrinkToFit="1"/>
    </xf>
    <xf numFmtId="0" fontId="1" fillId="0" borderId="4" xfId="3" applyFont="1" applyFill="1" applyBorder="1" applyAlignment="1">
      <alignment horizontal="center" vertical="center" shrinkToFit="1"/>
    </xf>
    <xf numFmtId="0" fontId="1" fillId="0" borderId="10" xfId="3" applyFont="1" applyBorder="1" applyAlignment="1">
      <alignment vertical="center" shrinkToFit="1"/>
    </xf>
    <xf numFmtId="0" fontId="1" fillId="3" borderId="10" xfId="3" applyFont="1" applyFill="1" applyBorder="1" applyAlignment="1">
      <alignment vertical="center" shrinkToFit="1"/>
    </xf>
    <xf numFmtId="0" fontId="1" fillId="2" borderId="10" xfId="3" applyFont="1" applyFill="1" applyBorder="1" applyAlignment="1">
      <alignment vertical="center" shrinkToFit="1"/>
    </xf>
    <xf numFmtId="0" fontId="1" fillId="4" borderId="10" xfId="3" applyFont="1" applyFill="1" applyBorder="1" applyAlignment="1" applyProtection="1">
      <alignment vertical="center" shrinkToFit="1"/>
    </xf>
    <xf numFmtId="0" fontId="1" fillId="0" borderId="1" xfId="3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0" fillId="0" borderId="7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2" xfId="3" applyFont="1" applyFill="1" applyBorder="1" applyAlignment="1">
      <alignment horizontal="center" vertical="center" shrinkToFit="1"/>
    </xf>
    <xf numFmtId="0" fontId="1" fillId="0" borderId="11" xfId="3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5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1" fillId="0" borderId="5" xfId="3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1" fillId="0" borderId="12" xfId="0" applyFont="1" applyFill="1" applyBorder="1" applyAlignment="1">
      <alignment horizontal="center" vertical="center" shrinkToFit="1"/>
    </xf>
    <xf numFmtId="0" fontId="1" fillId="0" borderId="3" xfId="3" applyFont="1" applyFill="1" applyBorder="1" applyAlignment="1">
      <alignment horizontal="center" vertical="center" shrinkToFit="1"/>
    </xf>
    <xf numFmtId="0" fontId="0" fillId="0" borderId="12" xfId="0" applyFont="1" applyFill="1" applyBorder="1" applyAlignment="1">
      <alignment horizontal="center" vertical="center" shrinkToFit="1"/>
    </xf>
    <xf numFmtId="0" fontId="1" fillId="0" borderId="9" xfId="3" applyFont="1" applyFill="1" applyBorder="1" applyAlignment="1">
      <alignment horizontal="center" vertical="center" shrinkToFit="1"/>
    </xf>
    <xf numFmtId="0" fontId="0" fillId="0" borderId="12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9" xfId="0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 shrinkToFit="1"/>
    </xf>
    <xf numFmtId="0" fontId="0" fillId="0" borderId="11" xfId="0" applyFont="1" applyFill="1" applyBorder="1" applyAlignment="1">
      <alignment horizontal="center" vertical="center" shrinkToFit="1"/>
    </xf>
    <xf numFmtId="0" fontId="0" fillId="0" borderId="14" xfId="0" applyFont="1" applyFill="1" applyBorder="1" applyAlignment="1">
      <alignment horizontal="center" vertical="center" shrinkToFit="1"/>
    </xf>
    <xf numFmtId="0" fontId="1" fillId="0" borderId="7" xfId="3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8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4" fillId="3" borderId="0" xfId="1" applyNumberFormat="1" applyFont="1" applyFill="1" applyAlignment="1">
      <alignment vertical="center" shrinkToFit="1"/>
    </xf>
    <xf numFmtId="0" fontId="0" fillId="0" borderId="3" xfId="0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4" fillId="2" borderId="0" xfId="1" applyNumberFormat="1" applyFont="1" applyFill="1" applyBorder="1" applyAlignment="1">
      <alignment horizontal="center" vertical="center" shrinkToFit="1"/>
    </xf>
    <xf numFmtId="0" fontId="3" fillId="2" borderId="0" xfId="1" applyNumberFormat="1" applyFont="1" applyFill="1" applyBorder="1" applyAlignment="1">
      <alignment horizontal="center" vertical="center" shrinkToFit="1"/>
    </xf>
    <xf numFmtId="0" fontId="4" fillId="2" borderId="0" xfId="1" applyNumberFormat="1" applyFont="1" applyFill="1" applyBorder="1" applyAlignment="1">
      <alignment horizontal="left" vertical="center" shrinkToFit="1"/>
    </xf>
    <xf numFmtId="0" fontId="17" fillId="0" borderId="2" xfId="3" applyFont="1" applyFill="1" applyBorder="1" applyAlignment="1">
      <alignment horizontal="center" vertical="center" shrinkToFit="1"/>
    </xf>
    <xf numFmtId="49" fontId="17" fillId="0" borderId="5" xfId="3" applyNumberFormat="1" applyFont="1" applyFill="1" applyBorder="1" applyAlignment="1">
      <alignment horizontal="center" vertical="center" shrinkToFit="1"/>
    </xf>
    <xf numFmtId="49" fontId="17" fillId="0" borderId="2" xfId="3" applyNumberFormat="1" applyFont="1" applyFill="1" applyBorder="1" applyAlignment="1">
      <alignment horizontal="center" vertical="center" shrinkToFit="1"/>
    </xf>
    <xf numFmtId="0" fontId="18" fillId="0" borderId="2" xfId="1" applyFont="1" applyFill="1" applyBorder="1" applyAlignment="1">
      <alignment horizontal="center" vertical="center" shrinkToFit="1"/>
    </xf>
    <xf numFmtId="0" fontId="17" fillId="0" borderId="5" xfId="3" applyFont="1" applyFill="1" applyBorder="1" applyAlignment="1">
      <alignment horizontal="center" vertical="center" shrinkToFit="1"/>
    </xf>
    <xf numFmtId="0" fontId="18" fillId="0" borderId="5" xfId="5" applyFont="1" applyFill="1" applyBorder="1" applyAlignment="1">
      <alignment horizontal="center" shrinkToFit="1"/>
    </xf>
    <xf numFmtId="0" fontId="17" fillId="0" borderId="5" xfId="5" applyFont="1" applyFill="1" applyBorder="1" applyAlignment="1">
      <alignment horizontal="center" shrinkToFit="1"/>
    </xf>
    <xf numFmtId="49" fontId="17" fillId="3" borderId="2" xfId="3" applyNumberFormat="1" applyFont="1" applyFill="1" applyBorder="1" applyAlignment="1">
      <alignment horizontal="center" vertical="center" shrinkToFit="1"/>
    </xf>
    <xf numFmtId="49" fontId="17" fillId="3" borderId="5" xfId="3" applyNumberFormat="1" applyFont="1" applyFill="1" applyBorder="1" applyAlignment="1">
      <alignment horizontal="center" vertical="center" shrinkToFit="1"/>
    </xf>
    <xf numFmtId="0" fontId="17" fillId="3" borderId="2" xfId="3" applyFont="1" applyFill="1" applyBorder="1" applyAlignment="1">
      <alignment horizontal="center" vertical="center" shrinkToFit="1"/>
    </xf>
    <xf numFmtId="14" fontId="4" fillId="2" borderId="0" xfId="1" applyNumberFormat="1" applyFont="1" applyFill="1" applyBorder="1" applyAlignment="1">
      <alignment horizontal="center" vertical="center" shrinkToFit="1"/>
    </xf>
    <xf numFmtId="49" fontId="19" fillId="0" borderId="2" xfId="3" applyNumberFormat="1" applyFont="1" applyFill="1" applyBorder="1" applyAlignment="1">
      <alignment horizontal="center" vertical="center" shrinkToFit="1"/>
    </xf>
    <xf numFmtId="0" fontId="19" fillId="0" borderId="2" xfId="3" applyFont="1" applyFill="1" applyBorder="1" applyAlignment="1">
      <alignment horizontal="center" vertical="center" shrinkToFit="1"/>
    </xf>
    <xf numFmtId="0" fontId="4" fillId="0" borderId="2" xfId="1" applyNumberFormat="1" applyFont="1" applyFill="1" applyBorder="1" applyAlignment="1">
      <alignment horizontal="center" vertical="center" shrinkToFit="1"/>
    </xf>
    <xf numFmtId="0" fontId="4" fillId="0" borderId="2" xfId="2" applyNumberFormat="1" applyFont="1" applyFill="1" applyBorder="1" applyAlignment="1">
      <alignment horizontal="center" vertical="center" shrinkToFit="1"/>
    </xf>
    <xf numFmtId="49" fontId="17" fillId="0" borderId="3" xfId="3" applyNumberFormat="1" applyFont="1" applyFill="1" applyBorder="1" applyAlignment="1">
      <alignment horizontal="center" vertical="center" shrinkToFit="1"/>
    </xf>
    <xf numFmtId="0" fontId="17" fillId="0" borderId="2" xfId="5" applyFont="1" applyFill="1" applyBorder="1" applyAlignment="1">
      <alignment horizontal="center" shrinkToFit="1"/>
    </xf>
    <xf numFmtId="0" fontId="17" fillId="3" borderId="2" xfId="5" applyFont="1" applyFill="1" applyBorder="1" applyAlignment="1">
      <alignment horizontal="center" shrinkToFit="1"/>
    </xf>
    <xf numFmtId="0" fontId="19" fillId="0" borderId="5" xfId="5" applyFont="1" applyFill="1" applyBorder="1" applyAlignment="1">
      <alignment horizontal="center" shrinkToFit="1"/>
    </xf>
    <xf numFmtId="0" fontId="17" fillId="3" borderId="5" xfId="5" applyFont="1" applyFill="1" applyBorder="1" applyAlignment="1">
      <alignment horizontal="center" shrinkToFit="1"/>
    </xf>
    <xf numFmtId="0" fontId="17" fillId="0" borderId="0" xfId="0" applyFont="1" applyFill="1" applyAlignment="1">
      <alignment horizontal="center" shrinkToFit="1"/>
    </xf>
    <xf numFmtId="0" fontId="1" fillId="3" borderId="5" xfId="5" applyFont="1" applyFill="1" applyBorder="1" applyAlignment="1">
      <alignment horizontal="center" shrinkToFit="1"/>
    </xf>
    <xf numFmtId="0" fontId="17" fillId="0" borderId="3" xfId="3" applyNumberFormat="1" applyFont="1" applyFill="1" applyBorder="1" applyAlignment="1">
      <alignment horizontal="center" vertical="center" shrinkToFit="1"/>
    </xf>
    <xf numFmtId="0" fontId="19" fillId="3" borderId="2" xfId="5" applyFont="1" applyFill="1" applyBorder="1" applyAlignment="1">
      <alignment horizontal="center" shrinkToFit="1"/>
    </xf>
    <xf numFmtId="49" fontId="19" fillId="3" borderId="2" xfId="3" applyNumberFormat="1" applyFont="1" applyFill="1" applyBorder="1" applyAlignment="1">
      <alignment horizontal="center" vertical="center" shrinkToFit="1"/>
    </xf>
    <xf numFmtId="0" fontId="19" fillId="3" borderId="5" xfId="5" applyFont="1" applyFill="1" applyBorder="1" applyAlignment="1">
      <alignment horizontal="center" shrinkToFit="1"/>
    </xf>
    <xf numFmtId="49" fontId="19" fillId="3" borderId="5" xfId="3" applyNumberFormat="1" applyFont="1" applyFill="1" applyBorder="1" applyAlignment="1">
      <alignment horizontal="center" vertical="center" shrinkToFit="1"/>
    </xf>
    <xf numFmtId="0" fontId="19" fillId="3" borderId="3" xfId="3" applyNumberFormat="1" applyFont="1" applyFill="1" applyBorder="1" applyAlignment="1">
      <alignment horizontal="center" vertical="center" shrinkToFit="1"/>
    </xf>
    <xf numFmtId="49" fontId="21" fillId="0" borderId="2" xfId="3" applyNumberFormat="1" applyFont="1" applyFill="1" applyBorder="1" applyAlignment="1">
      <alignment horizontal="center" vertical="center" shrinkToFit="1"/>
    </xf>
    <xf numFmtId="0" fontId="21" fillId="0" borderId="2" xfId="3" applyFont="1" applyFill="1" applyBorder="1" applyAlignment="1">
      <alignment horizontal="center" vertical="center" shrinkToFit="1"/>
    </xf>
    <xf numFmtId="0" fontId="21" fillId="0" borderId="5" xfId="5" applyFont="1" applyFill="1" applyBorder="1" applyAlignment="1">
      <alignment horizontal="center" shrinkToFit="1"/>
    </xf>
    <xf numFmtId="0" fontId="21" fillId="3" borderId="2" xfId="3" applyFont="1" applyFill="1" applyBorder="1" applyAlignment="1">
      <alignment horizontal="center" vertical="center" shrinkToFit="1"/>
    </xf>
    <xf numFmtId="0" fontId="21" fillId="0" borderId="3" xfId="3" applyNumberFormat="1" applyFont="1" applyFill="1" applyBorder="1" applyAlignment="1">
      <alignment horizontal="center" vertical="center" shrinkToFit="1"/>
    </xf>
    <xf numFmtId="0" fontId="17" fillId="3" borderId="2" xfId="4" applyFont="1" applyFill="1" applyBorder="1" applyAlignment="1">
      <alignment horizontal="center" vertical="center" shrinkToFit="1"/>
    </xf>
    <xf numFmtId="0" fontId="21" fillId="0" borderId="5" xfId="3" applyFont="1" applyFill="1" applyBorder="1" applyAlignment="1">
      <alignment horizontal="center" vertical="center" shrinkToFit="1"/>
    </xf>
    <xf numFmtId="49" fontId="22" fillId="0" borderId="2" xfId="3" applyNumberFormat="1" applyFont="1" applyFill="1" applyBorder="1" applyAlignment="1">
      <alignment horizontal="center" vertical="center" shrinkToFit="1"/>
    </xf>
    <xf numFmtId="0" fontId="22" fillId="0" borderId="2" xfId="3" applyFont="1" applyFill="1" applyBorder="1" applyAlignment="1">
      <alignment horizontal="center" vertical="center" shrinkToFit="1"/>
    </xf>
    <xf numFmtId="49" fontId="22" fillId="0" borderId="3" xfId="3" applyNumberFormat="1" applyFont="1" applyFill="1" applyBorder="1" applyAlignment="1">
      <alignment horizontal="center" vertical="center" shrinkToFit="1"/>
    </xf>
    <xf numFmtId="0" fontId="22" fillId="0" borderId="2" xfId="5" applyFont="1" applyFill="1" applyBorder="1" applyAlignment="1">
      <alignment horizontal="center" shrinkToFit="1"/>
    </xf>
    <xf numFmtId="49" fontId="22" fillId="0" borderId="5" xfId="3" applyNumberFormat="1" applyFont="1" applyFill="1" applyBorder="1" applyAlignment="1">
      <alignment horizontal="center" vertical="center" shrinkToFit="1"/>
    </xf>
    <xf numFmtId="0" fontId="22" fillId="0" borderId="5" xfId="5" applyFont="1" applyFill="1" applyBorder="1" applyAlignment="1">
      <alignment horizontal="center" shrinkToFit="1"/>
    </xf>
    <xf numFmtId="0" fontId="22" fillId="0" borderId="2" xfId="1" applyFont="1" applyFill="1" applyBorder="1" applyAlignment="1">
      <alignment horizontal="center" vertical="center" shrinkToFit="1"/>
    </xf>
    <xf numFmtId="49" fontId="22" fillId="3" borderId="5" xfId="3" applyNumberFormat="1" applyFont="1" applyFill="1" applyBorder="1" applyAlignment="1">
      <alignment horizontal="center" vertical="center" shrinkToFit="1"/>
    </xf>
    <xf numFmtId="0" fontId="22" fillId="3" borderId="5" xfId="5" applyFont="1" applyFill="1" applyBorder="1" applyAlignment="1">
      <alignment horizontal="center" shrinkToFit="1"/>
    </xf>
    <xf numFmtId="0" fontId="22" fillId="3" borderId="2" xfId="3" applyFont="1" applyFill="1" applyBorder="1" applyAlignment="1">
      <alignment horizontal="center" vertical="center" shrinkToFit="1"/>
    </xf>
    <xf numFmtId="49" fontId="22" fillId="3" borderId="2" xfId="3" applyNumberFormat="1" applyFont="1" applyFill="1" applyBorder="1" applyAlignment="1">
      <alignment horizontal="center" vertical="center" shrinkToFit="1"/>
    </xf>
    <xf numFmtId="0" fontId="4" fillId="3" borderId="2" xfId="1" applyNumberFormat="1" applyFont="1" applyFill="1" applyBorder="1" applyAlignment="1">
      <alignment horizontal="center" vertical="center" shrinkToFit="1"/>
    </xf>
    <xf numFmtId="0" fontId="4" fillId="3" borderId="2" xfId="2" applyNumberFormat="1" applyFont="1" applyFill="1" applyBorder="1" applyAlignment="1">
      <alignment horizontal="center" vertical="center" shrinkToFit="1"/>
    </xf>
    <xf numFmtId="0" fontId="4" fillId="5" borderId="2" xfId="1" applyNumberFormat="1" applyFont="1" applyFill="1" applyBorder="1" applyAlignment="1">
      <alignment horizontal="center" vertical="center" shrinkToFit="1"/>
    </xf>
    <xf numFmtId="0" fontId="4" fillId="5" borderId="2" xfId="2" applyNumberFormat="1" applyFont="1" applyFill="1" applyBorder="1" applyAlignment="1">
      <alignment horizontal="center" vertical="center" shrinkToFi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5" borderId="0" xfId="1" applyNumberFormat="1" applyFont="1" applyFill="1" applyAlignment="1">
      <alignment vertical="center" shrinkToFit="1"/>
    </xf>
    <xf numFmtId="0" fontId="0" fillId="0" borderId="2" xfId="0" applyFill="1" applyBorder="1" applyAlignment="1">
      <alignment horizontal="left"/>
    </xf>
    <xf numFmtId="0" fontId="0" fillId="0" borderId="2" xfId="0" applyFill="1" applyBorder="1"/>
    <xf numFmtId="0" fontId="0" fillId="0" borderId="0" xfId="0" applyFill="1"/>
    <xf numFmtId="0" fontId="22" fillId="5" borderId="2" xfId="3" applyFont="1" applyFill="1" applyBorder="1" applyAlignment="1">
      <alignment horizontal="center" vertical="center" shrinkToFit="1"/>
    </xf>
    <xf numFmtId="49" fontId="22" fillId="3" borderId="3" xfId="3" applyNumberFormat="1" applyFont="1" applyFill="1" applyBorder="1" applyAlignment="1">
      <alignment horizontal="center" vertical="center" shrinkToFit="1"/>
    </xf>
    <xf numFmtId="0" fontId="22" fillId="3" borderId="2" xfId="5" applyFont="1" applyFill="1" applyBorder="1" applyAlignment="1">
      <alignment horizontal="center" shrinkToFit="1"/>
    </xf>
    <xf numFmtId="0" fontId="19" fillId="3" borderId="2" xfId="3" applyFont="1" applyFill="1" applyBorder="1" applyAlignment="1">
      <alignment horizontal="center" vertical="center" shrinkToFit="1"/>
    </xf>
    <xf numFmtId="0" fontId="24" fillId="0" borderId="2" xfId="3" applyFont="1" applyFill="1" applyBorder="1" applyAlignment="1">
      <alignment horizontal="center" vertical="center" shrinkToFit="1"/>
    </xf>
    <xf numFmtId="49" fontId="22" fillId="5" borderId="2" xfId="3" applyNumberFormat="1" applyFont="1" applyFill="1" applyBorder="1" applyAlignment="1">
      <alignment horizontal="center" vertical="center" shrinkToFit="1"/>
    </xf>
    <xf numFmtId="0" fontId="17" fillId="5" borderId="5" xfId="5" applyFont="1" applyFill="1" applyBorder="1" applyAlignment="1">
      <alignment horizontal="center" shrinkToFit="1"/>
    </xf>
    <xf numFmtId="0" fontId="17" fillId="5" borderId="2" xfId="3" applyFont="1" applyFill="1" applyBorder="1" applyAlignment="1">
      <alignment horizontal="center" vertical="center" shrinkToFit="1"/>
    </xf>
    <xf numFmtId="0" fontId="19" fillId="5" borderId="2" xfId="5" applyFont="1" applyFill="1" applyBorder="1" applyAlignment="1">
      <alignment horizontal="center" shrinkToFit="1"/>
    </xf>
    <xf numFmtId="0" fontId="21" fillId="5" borderId="2" xfId="3" applyFont="1" applyFill="1" applyBorder="1" applyAlignment="1">
      <alignment horizontal="center" vertical="center" shrinkToFit="1"/>
    </xf>
    <xf numFmtId="0" fontId="22" fillId="5" borderId="2" xfId="5" applyFont="1" applyFill="1" applyBorder="1" applyAlignment="1">
      <alignment horizontal="center" shrinkToFit="1"/>
    </xf>
    <xf numFmtId="49" fontId="19" fillId="5" borderId="2" xfId="3" applyNumberFormat="1" applyFont="1" applyFill="1" applyBorder="1" applyAlignment="1">
      <alignment horizontal="center" vertical="center" shrinkToFit="1"/>
    </xf>
    <xf numFmtId="0" fontId="17" fillId="3" borderId="3" xfId="3" applyNumberFormat="1" applyFont="1" applyFill="1" applyBorder="1" applyAlignment="1">
      <alignment horizontal="center" vertical="center" shrinkToFit="1"/>
    </xf>
    <xf numFmtId="0" fontId="17" fillId="5" borderId="3" xfId="3" applyNumberFormat="1" applyFont="1" applyFill="1" applyBorder="1" applyAlignment="1">
      <alignment horizontal="center" vertical="center" shrinkToFit="1"/>
    </xf>
    <xf numFmtId="0" fontId="17" fillId="5" borderId="2" xfId="5" applyFont="1" applyFill="1" applyBorder="1" applyAlignment="1">
      <alignment horizontal="center" shrinkToFit="1"/>
    </xf>
    <xf numFmtId="49" fontId="17" fillId="5" borderId="2" xfId="3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/>
    <xf numFmtId="0" fontId="0" fillId="0" borderId="15" xfId="0" applyBorder="1" applyAlignment="1"/>
    <xf numFmtId="0" fontId="1" fillId="0" borderId="2" xfId="0" applyFont="1" applyFill="1" applyBorder="1" applyAlignment="1">
      <alignment horizontal="center"/>
    </xf>
    <xf numFmtId="0" fontId="1" fillId="0" borderId="0" xfId="0" applyFont="1"/>
    <xf numFmtId="0" fontId="0" fillId="0" borderId="3" xfId="0" applyFill="1" applyBorder="1" applyAlignment="1"/>
    <xf numFmtId="0" fontId="0" fillId="0" borderId="4" xfId="0" applyFill="1" applyBorder="1" applyAlignment="1"/>
    <xf numFmtId="0" fontId="0" fillId="0" borderId="1" xfId="0" applyFill="1" applyBorder="1" applyAlignment="1"/>
    <xf numFmtId="0" fontId="1" fillId="0" borderId="0" xfId="0" applyFont="1" applyFill="1"/>
    <xf numFmtId="0" fontId="22" fillId="6" borderId="2" xfId="0" applyFont="1" applyFill="1" applyBorder="1" applyAlignment="1">
      <alignment horizontal="center"/>
    </xf>
    <xf numFmtId="0" fontId="22" fillId="6" borderId="2" xfId="3" applyFont="1" applyFill="1" applyBorder="1" applyAlignment="1">
      <alignment horizontal="center" vertical="center" shrinkToFit="1"/>
    </xf>
    <xf numFmtId="0" fontId="22" fillId="6" borderId="2" xfId="5" applyFont="1" applyFill="1" applyBorder="1" applyAlignment="1">
      <alignment horizontal="center"/>
    </xf>
    <xf numFmtId="0" fontId="22" fillId="3" borderId="2" xfId="5" applyFont="1" applyFill="1" applyBorder="1" applyAlignment="1">
      <alignment horizontal="center"/>
    </xf>
    <xf numFmtId="0" fontId="19" fillId="6" borderId="2" xfId="3" applyFont="1" applyFill="1" applyBorder="1" applyAlignment="1">
      <alignment horizontal="center" vertical="center" shrinkToFit="1"/>
    </xf>
    <xf numFmtId="0" fontId="0" fillId="0" borderId="15" xfId="0" applyFill="1" applyBorder="1" applyAlignment="1">
      <alignment vertical="center"/>
    </xf>
    <xf numFmtId="0" fontId="0" fillId="0" borderId="15" xfId="0" applyFill="1" applyBorder="1" applyAlignment="1"/>
    <xf numFmtId="0" fontId="19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8" fillId="0" borderId="2" xfId="3" applyFont="1" applyFill="1" applyBorder="1" applyAlignment="1">
      <alignment horizontal="center" vertical="center" shrinkToFit="1"/>
    </xf>
    <xf numFmtId="0" fontId="29" fillId="0" borderId="2" xfId="3" applyFont="1" applyFill="1" applyBorder="1" applyAlignment="1">
      <alignment horizontal="center" vertical="center" shrinkToFit="1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8" fillId="0" borderId="2" xfId="5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/>
    </xf>
    <xf numFmtId="0" fontId="31" fillId="2" borderId="2" xfId="0" applyFont="1" applyFill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0" fillId="8" borderId="17" xfId="0" applyFill="1" applyBorder="1" applyAlignment="1">
      <alignment horizontal="center" vertical="center"/>
    </xf>
    <xf numFmtId="0" fontId="0" fillId="8" borderId="18" xfId="0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8" borderId="21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9" borderId="18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1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17" xfId="0" applyFill="1" applyBorder="1" applyAlignment="1">
      <alignment horizontal="center" vertical="center"/>
    </xf>
    <xf numFmtId="0" fontId="0" fillId="10" borderId="18" xfId="0" applyFill="1" applyBorder="1" applyAlignment="1">
      <alignment horizontal="center" vertical="center"/>
    </xf>
    <xf numFmtId="0" fontId="0" fillId="10" borderId="19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1" xfId="0" applyFill="1" applyBorder="1" applyAlignment="1">
      <alignment horizontal="center" vertical="center"/>
    </xf>
    <xf numFmtId="0" fontId="0" fillId="11" borderId="16" xfId="0" applyFill="1" applyBorder="1" applyAlignment="1">
      <alignment horizontal="center" vertical="center"/>
    </xf>
    <xf numFmtId="0" fontId="0" fillId="11" borderId="17" xfId="0" applyFill="1" applyBorder="1" applyAlignment="1">
      <alignment horizontal="center" vertical="center"/>
    </xf>
    <xf numFmtId="0" fontId="0" fillId="11" borderId="18" xfId="0" applyFill="1" applyBorder="1" applyAlignment="1">
      <alignment horizontal="center" vertical="center"/>
    </xf>
    <xf numFmtId="0" fontId="0" fillId="11" borderId="19" xfId="0" applyFill="1" applyBorder="1" applyAlignment="1">
      <alignment horizontal="center" vertical="center"/>
    </xf>
    <xf numFmtId="0" fontId="0" fillId="11" borderId="20" xfId="0" applyFill="1" applyBorder="1" applyAlignment="1">
      <alignment horizontal="center" vertical="center"/>
    </xf>
    <xf numFmtId="0" fontId="0" fillId="11" borderId="21" xfId="0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 wrapText="1"/>
    </xf>
    <xf numFmtId="0" fontId="30" fillId="0" borderId="2" xfId="0" applyFont="1" applyFill="1" applyBorder="1" applyAlignment="1">
      <alignment vertical="center" wrapText="1"/>
    </xf>
    <xf numFmtId="0" fontId="35" fillId="0" borderId="2" xfId="0" applyFont="1" applyBorder="1" applyAlignment="1">
      <alignment horizontal="center" vertical="center"/>
    </xf>
    <xf numFmtId="0" fontId="0" fillId="7" borderId="22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1" xfId="0" applyFont="1" applyBorder="1" applyAlignment="1">
      <alignment vertical="center"/>
    </xf>
    <xf numFmtId="14" fontId="27" fillId="0" borderId="2" xfId="0" applyNumberFormat="1" applyFont="1" applyBorder="1" applyAlignment="1">
      <alignment horizontal="center" vertical="center"/>
    </xf>
    <xf numFmtId="0" fontId="30" fillId="0" borderId="2" xfId="0" applyFont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9" fillId="0" borderId="2" xfId="0" applyFont="1" applyBorder="1" applyAlignment="1">
      <alignment vertical="center"/>
    </xf>
    <xf numFmtId="0" fontId="29" fillId="3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/>
    </xf>
    <xf numFmtId="0" fontId="29" fillId="0" borderId="2" xfId="5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22" fillId="0" borderId="6" xfId="3" applyFont="1" applyFill="1" applyBorder="1" applyAlignment="1">
      <alignment horizontal="center" vertical="center" shrinkToFit="1"/>
    </xf>
    <xf numFmtId="0" fontId="22" fillId="0" borderId="5" xfId="3" applyFont="1" applyFill="1" applyBorder="1" applyAlignment="1">
      <alignment horizontal="center" vertical="center" shrinkToFit="1"/>
    </xf>
    <xf numFmtId="0" fontId="22" fillId="5" borderId="2" xfId="3" applyFont="1" applyFill="1" applyBorder="1" applyAlignment="1">
      <alignment horizontal="center" vertical="center" shrinkToFit="1"/>
    </xf>
    <xf numFmtId="49" fontId="22" fillId="5" borderId="2" xfId="3" applyNumberFormat="1" applyFont="1" applyFill="1" applyBorder="1" applyAlignment="1">
      <alignment horizontal="center" vertical="center" shrinkToFit="1"/>
    </xf>
    <xf numFmtId="0" fontId="17" fillId="3" borderId="6" xfId="3" applyFont="1" applyFill="1" applyBorder="1" applyAlignment="1">
      <alignment horizontal="center" vertical="center" shrinkToFit="1"/>
    </xf>
    <xf numFmtId="0" fontId="17" fillId="3" borderId="7" xfId="3" applyFont="1" applyFill="1" applyBorder="1" applyAlignment="1">
      <alignment horizontal="center" vertical="center" shrinkToFit="1"/>
    </xf>
    <xf numFmtId="0" fontId="17" fillId="3" borderId="5" xfId="3" applyFont="1" applyFill="1" applyBorder="1" applyAlignment="1">
      <alignment horizontal="center" vertical="center" shrinkToFit="1"/>
    </xf>
    <xf numFmtId="0" fontId="17" fillId="3" borderId="6" xfId="5" applyFont="1" applyFill="1" applyBorder="1" applyAlignment="1">
      <alignment horizontal="center" vertical="center" shrinkToFit="1"/>
    </xf>
    <xf numFmtId="0" fontId="17" fillId="3" borderId="7" xfId="5" applyFont="1" applyFill="1" applyBorder="1" applyAlignment="1">
      <alignment horizontal="center" vertical="center" shrinkToFit="1"/>
    </xf>
    <xf numFmtId="0" fontId="17" fillId="3" borderId="5" xfId="5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8" xfId="0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1" fillId="0" borderId="13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9" xfId="0" applyFont="1" applyFill="1" applyBorder="1" applyAlignment="1">
      <alignment horizontal="center" vertical="center" shrinkToFit="1"/>
    </xf>
    <xf numFmtId="0" fontId="0" fillId="0" borderId="8" xfId="0" applyFont="1" applyFill="1" applyBorder="1" applyAlignment="1">
      <alignment horizontal="center" vertical="center" shrinkToFit="1"/>
    </xf>
    <xf numFmtId="0" fontId="0" fillId="0" borderId="14" xfId="0" applyFont="1" applyFill="1" applyBorder="1" applyAlignment="1">
      <alignment horizontal="center" vertical="center" shrinkToFit="1"/>
    </xf>
    <xf numFmtId="0" fontId="0" fillId="0" borderId="12" xfId="0" applyFont="1" applyFill="1" applyBorder="1" applyAlignment="1">
      <alignment horizontal="center" vertical="center" shrinkToFit="1"/>
    </xf>
    <xf numFmtId="0" fontId="4" fillId="2" borderId="0" xfId="1" applyNumberFormat="1" applyFont="1" applyFill="1" applyBorder="1" applyAlignment="1">
      <alignment horizontal="center" vertical="center" shrinkToFit="1"/>
    </xf>
    <xf numFmtId="0" fontId="3" fillId="2" borderId="3" xfId="1" applyNumberFormat="1" applyFont="1" applyFill="1" applyBorder="1" applyAlignment="1">
      <alignment horizontal="center" vertical="center" shrinkToFit="1"/>
    </xf>
    <xf numFmtId="0" fontId="20" fillId="0" borderId="4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3" fillId="2" borderId="3" xfId="1" applyNumberFormat="1" applyFont="1" applyFill="1" applyBorder="1" applyAlignment="1">
      <alignment horizontal="center" vertical="center" wrapText="1" shrinkToFit="1"/>
    </xf>
    <xf numFmtId="0" fontId="0" fillId="2" borderId="4" xfId="0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 shrinkToFit="1"/>
    </xf>
    <xf numFmtId="0" fontId="4" fillId="2" borderId="3" xfId="1" applyNumberFormat="1" applyFont="1" applyFill="1" applyBorder="1" applyAlignment="1">
      <alignment horizontal="center" vertical="center" shrinkToFit="1"/>
    </xf>
    <xf numFmtId="0" fontId="4" fillId="2" borderId="4" xfId="1" applyNumberFormat="1" applyFont="1" applyFill="1" applyBorder="1" applyAlignment="1">
      <alignment horizontal="center" vertical="center" shrinkToFit="1"/>
    </xf>
    <xf numFmtId="0" fontId="4" fillId="2" borderId="1" xfId="1" applyNumberFormat="1" applyFont="1" applyFill="1" applyBorder="1" applyAlignment="1">
      <alignment horizontal="center" vertical="center" shrinkToFit="1"/>
    </xf>
    <xf numFmtId="0" fontId="1" fillId="2" borderId="9" xfId="1" applyNumberFormat="1" applyFont="1" applyFill="1" applyBorder="1" applyAlignment="1">
      <alignment horizontal="center" vertical="center" shrinkToFit="1"/>
    </xf>
    <xf numFmtId="0" fontId="1" fillId="2" borderId="15" xfId="1" applyNumberFormat="1" applyFont="1" applyFill="1" applyBorder="1" applyAlignment="1">
      <alignment horizontal="center" vertical="center" shrinkToFit="1"/>
    </xf>
    <xf numFmtId="0" fontId="10" fillId="2" borderId="0" xfId="1" applyNumberFormat="1" applyFont="1" applyFill="1" applyBorder="1" applyAlignment="1">
      <alignment horizontal="center" vertical="center" shrinkToFit="1"/>
    </xf>
    <xf numFmtId="0" fontId="1" fillId="2" borderId="2" xfId="1" applyNumberFormat="1" applyFont="1" applyFill="1" applyBorder="1" applyAlignment="1">
      <alignment horizontal="left" vertical="center" wrapText="1" shrinkToFit="1"/>
    </xf>
    <xf numFmtId="0" fontId="11" fillId="2" borderId="2" xfId="1" applyNumberFormat="1" applyFont="1" applyFill="1" applyBorder="1" applyAlignment="1">
      <alignment horizontal="center" vertical="center" shrinkToFit="1"/>
    </xf>
    <xf numFmtId="0" fontId="3" fillId="2" borderId="0" xfId="1" applyNumberFormat="1" applyFont="1" applyFill="1" applyBorder="1" applyAlignment="1">
      <alignment horizontal="center" vertical="center" shrinkToFit="1"/>
    </xf>
    <xf numFmtId="0" fontId="9" fillId="2" borderId="0" xfId="1" applyNumberFormat="1" applyFont="1" applyFill="1" applyBorder="1" applyAlignment="1">
      <alignment horizontal="center" vertical="center" shrinkToFit="1"/>
    </xf>
    <xf numFmtId="0" fontId="7" fillId="2" borderId="0" xfId="1" applyNumberFormat="1" applyFont="1" applyFill="1" applyBorder="1" applyAlignment="1">
      <alignment horizontal="center" vertical="center" shrinkToFit="1"/>
    </xf>
    <xf numFmtId="0" fontId="5" fillId="2" borderId="0" xfId="1" applyNumberFormat="1" applyFont="1" applyFill="1" applyBorder="1" applyAlignment="1">
      <alignment horizontal="center" vertical="center" shrinkToFit="1"/>
    </xf>
    <xf numFmtId="0" fontId="4" fillId="2" borderId="0" xfId="1" applyNumberFormat="1" applyFont="1" applyFill="1" applyBorder="1" applyAlignment="1">
      <alignment horizontal="left" vertical="center" shrinkToFit="1"/>
    </xf>
    <xf numFmtId="0" fontId="1" fillId="2" borderId="0" xfId="0" applyNumberFormat="1" applyFont="1" applyFill="1" applyAlignment="1">
      <alignment horizontal="left" vertical="center" shrinkToFit="1"/>
    </xf>
    <xf numFmtId="0" fontId="4" fillId="2" borderId="0" xfId="1" applyNumberFormat="1" applyFont="1" applyFill="1" applyBorder="1" applyAlignment="1">
      <alignment horizontal="left" vertical="center" wrapText="1" shrinkToFit="1"/>
    </xf>
    <xf numFmtId="0" fontId="1" fillId="2" borderId="3" xfId="1" applyNumberFormat="1" applyFont="1" applyFill="1" applyBorder="1" applyAlignment="1">
      <alignment horizontal="left" vertical="center" wrapText="1" shrinkToFit="1"/>
    </xf>
    <xf numFmtId="0" fontId="1" fillId="2" borderId="4" xfId="1" applyNumberFormat="1" applyFont="1" applyFill="1" applyBorder="1" applyAlignment="1">
      <alignment horizontal="left" vertical="center" wrapText="1" shrinkToFit="1"/>
    </xf>
    <xf numFmtId="0" fontId="1" fillId="2" borderId="1" xfId="1" applyNumberFormat="1" applyFont="1" applyFill="1" applyBorder="1" applyAlignment="1">
      <alignment horizontal="left" vertical="center" wrapText="1" shrinkToFit="1"/>
    </xf>
    <xf numFmtId="0" fontId="14" fillId="2" borderId="2" xfId="1" applyNumberFormat="1" applyFont="1" applyFill="1" applyBorder="1" applyAlignment="1">
      <alignment vertical="center" wrapText="1" shrinkToFit="1"/>
    </xf>
    <xf numFmtId="0" fontId="4" fillId="2" borderId="2" xfId="1" applyNumberFormat="1" applyFont="1" applyFill="1" applyBorder="1" applyAlignment="1">
      <alignment horizontal="center" vertical="center" wrapText="1" shrinkToFit="1"/>
    </xf>
    <xf numFmtId="0" fontId="14" fillId="2" borderId="3" xfId="1" applyNumberFormat="1" applyFont="1" applyFill="1" applyBorder="1" applyAlignment="1">
      <alignment vertical="center" wrapText="1" shrinkToFit="1"/>
    </xf>
    <xf numFmtId="0" fontId="14" fillId="2" borderId="1" xfId="1" applyNumberFormat="1" applyFont="1" applyFill="1" applyBorder="1" applyAlignment="1">
      <alignment vertical="center" wrapText="1" shrinkToFit="1"/>
    </xf>
    <xf numFmtId="0" fontId="4" fillId="2" borderId="3" xfId="1" applyNumberFormat="1" applyFont="1" applyFill="1" applyBorder="1" applyAlignment="1">
      <alignment horizontal="left" vertical="center" wrapText="1" shrinkToFit="1"/>
    </xf>
    <xf numFmtId="0" fontId="4" fillId="2" borderId="4" xfId="1" applyNumberFormat="1" applyFont="1" applyFill="1" applyBorder="1" applyAlignment="1">
      <alignment horizontal="left" vertical="center" wrapText="1" shrinkToFit="1"/>
    </xf>
    <xf numFmtId="0" fontId="4" fillId="2" borderId="1" xfId="1" applyNumberFormat="1" applyFont="1" applyFill="1" applyBorder="1" applyAlignment="1">
      <alignment horizontal="left" vertical="center" wrapText="1" shrinkToFit="1"/>
    </xf>
    <xf numFmtId="0" fontId="1" fillId="2" borderId="4" xfId="0" applyNumberFormat="1" applyFont="1" applyFill="1" applyBorder="1" applyAlignment="1">
      <alignment horizontal="center" vertical="center" shrinkToFit="1"/>
    </xf>
    <xf numFmtId="0" fontId="1" fillId="2" borderId="1" xfId="0" applyNumberFormat="1" applyFont="1" applyFill="1" applyBorder="1" applyAlignment="1">
      <alignment horizontal="center" vertical="center" shrinkToFit="1"/>
    </xf>
    <xf numFmtId="0" fontId="1" fillId="2" borderId="3" xfId="1" applyNumberFormat="1" applyFont="1" applyFill="1" applyBorder="1" applyAlignment="1">
      <alignment vertical="center" wrapText="1" shrinkToFit="1"/>
    </xf>
    <xf numFmtId="0" fontId="16" fillId="2" borderId="4" xfId="1" applyNumberFormat="1" applyFont="1" applyFill="1" applyBorder="1" applyAlignment="1">
      <alignment vertical="center" wrapText="1" shrinkToFit="1"/>
    </xf>
    <xf numFmtId="0" fontId="16" fillId="2" borderId="4" xfId="0" applyFont="1" applyFill="1" applyBorder="1" applyAlignment="1">
      <alignment vertical="center" wrapText="1" shrinkToFit="1"/>
    </xf>
    <xf numFmtId="0" fontId="16" fillId="2" borderId="1" xfId="0" applyFont="1" applyFill="1" applyBorder="1" applyAlignment="1">
      <alignment vertical="center" wrapText="1" shrinkToFit="1"/>
    </xf>
    <xf numFmtId="0" fontId="1" fillId="2" borderId="3" xfId="1" applyNumberFormat="1" applyFont="1" applyFill="1" applyBorder="1" applyAlignment="1">
      <alignment horizontal="center" vertical="center" shrinkToFit="1"/>
    </xf>
    <xf numFmtId="0" fontId="1" fillId="2" borderId="1" xfId="1" applyNumberFormat="1" applyFont="1" applyFill="1" applyBorder="1" applyAlignment="1">
      <alignment horizontal="center" vertical="center" shrinkToFit="1"/>
    </xf>
    <xf numFmtId="0" fontId="4" fillId="2" borderId="3" xfId="1" applyNumberFormat="1" applyFont="1" applyFill="1" applyBorder="1" applyAlignment="1">
      <alignment horizontal="center" vertical="center" wrapText="1" shrinkToFit="1"/>
    </xf>
    <xf numFmtId="0" fontId="4" fillId="2" borderId="1" xfId="1" applyNumberFormat="1" applyFont="1" applyFill="1" applyBorder="1" applyAlignment="1">
      <alignment horizontal="center" vertical="center" wrapText="1" shrinkToFit="1"/>
    </xf>
    <xf numFmtId="0" fontId="1" fillId="2" borderId="4" xfId="0" applyNumberFormat="1" applyFont="1" applyFill="1" applyBorder="1" applyAlignment="1">
      <alignment horizontal="center" vertical="center" wrapText="1" shrinkToFit="1"/>
    </xf>
    <xf numFmtId="0" fontId="1" fillId="2" borderId="1" xfId="0" applyNumberFormat="1" applyFont="1" applyFill="1" applyBorder="1" applyAlignment="1">
      <alignment horizontal="center" vertical="center" wrapText="1" shrinkToFit="1"/>
    </xf>
    <xf numFmtId="0" fontId="1" fillId="2" borderId="3" xfId="0" applyNumberFormat="1" applyFont="1" applyFill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left" vertical="center" wrapText="1" shrinkToFit="1"/>
    </xf>
    <xf numFmtId="0" fontId="0" fillId="0" borderId="6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6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0" borderId="6" xfId="0" applyFont="1" applyFill="1" applyBorder="1" applyAlignment="1">
      <alignment horizontal="center" vertical="center" wrapText="1"/>
    </xf>
    <xf numFmtId="0" fontId="30" fillId="0" borderId="7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/>
    </xf>
    <xf numFmtId="0" fontId="30" fillId="0" borderId="7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30" fillId="0" borderId="6" xfId="0" applyFont="1" applyFill="1" applyBorder="1" applyAlignment="1">
      <alignment horizontal="center" vertical="center"/>
    </xf>
    <xf numFmtId="0" fontId="30" fillId="0" borderId="7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9" fillId="0" borderId="3" xfId="0" applyFont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</cellXfs>
  <cellStyles count="9">
    <cellStyle name="常规" xfId="0" builtinId="0"/>
    <cellStyle name="常规 2" xfId="5"/>
    <cellStyle name="常规 2 4" xfId="7"/>
    <cellStyle name="常规 3" xfId="8"/>
    <cellStyle name="常规 5" xfId="6"/>
    <cellStyle name="常规_K100制作卡数据库0413" xfId="1"/>
    <cellStyle name="常规_K189轿顶箱接线表2(5.16)" xfId="2"/>
    <cellStyle name="常规_副本GRE03电气系统控制柜指导书" xfId="3"/>
    <cellStyle name="常规_副本GRE03电气系统控制柜指导书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3013942</xdr:colOff>
      <xdr:row>103</xdr:row>
      <xdr:rowOff>185464</xdr:rowOff>
    </xdr:from>
    <xdr:to>
      <xdr:col>7</xdr:col>
      <xdr:colOff>1916206</xdr:colOff>
      <xdr:row>108</xdr:row>
      <xdr:rowOff>201706</xdr:rowOff>
    </xdr:to>
    <xdr:grpSp>
      <xdr:nvGrpSpPr>
        <xdr:cNvPr id="3081" name="Group 9">
          <a:extLst>
            <a:ext uri="{FF2B5EF4-FFF2-40B4-BE49-F238E27FC236}">
              <a16:creationId xmlns="" xmlns:a16="http://schemas.microsoft.com/office/drawing/2014/main" id="{00000000-0008-0000-0200-0000090C0000}"/>
            </a:ext>
          </a:extLst>
        </xdr:cNvPr>
        <xdr:cNvGrpSpPr>
          <a:grpSpLocks/>
        </xdr:cNvGrpSpPr>
      </xdr:nvGrpSpPr>
      <xdr:grpSpPr bwMode="auto">
        <a:xfrm>
          <a:off x="8314324" y="16198670"/>
          <a:ext cx="3171706" cy="1304918"/>
          <a:chOff x="279" y="1300"/>
          <a:chExt cx="393" cy="146"/>
        </a:xfrm>
      </xdr:grpSpPr>
      <xdr:pic>
        <xdr:nvPicPr>
          <xdr:cNvPr id="3082" name="Picture 10" descr="222">
            <a:extLst>
              <a:ext uri="{FF2B5EF4-FFF2-40B4-BE49-F238E27FC236}">
                <a16:creationId xmlns="" xmlns:a16="http://schemas.microsoft.com/office/drawing/2014/main" id="{00000000-0008-0000-0200-00000A0C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322" y="1300"/>
            <a:ext cx="312" cy="146"/>
          </a:xfrm>
          <a:prstGeom prst="rect">
            <a:avLst/>
          </a:prstGeom>
          <a:noFill/>
        </xdr:spPr>
      </xdr:pic>
      <xdr:sp macro="" textlink="">
        <xdr:nvSpPr>
          <xdr:cNvPr id="3083" name="Text Box 11">
            <a:extLst>
              <a:ext uri="{FF2B5EF4-FFF2-40B4-BE49-F238E27FC236}">
                <a16:creationId xmlns="" xmlns:a16="http://schemas.microsoft.com/office/drawing/2014/main" id="{00000000-0008-0000-0200-00000B0C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79" y="1327"/>
            <a:ext cx="56" cy="2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线路</a:t>
            </a:r>
            <a:r>
              <a:rPr lang="en-US" altLang="zh-CN" sz="1200" b="0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1</a:t>
            </a:r>
          </a:p>
        </xdr:txBody>
      </xdr:sp>
      <xdr:sp macro="" textlink="">
        <xdr:nvSpPr>
          <xdr:cNvPr id="3084" name="Text Box 12">
            <a:extLst>
              <a:ext uri="{FF2B5EF4-FFF2-40B4-BE49-F238E27FC236}">
                <a16:creationId xmlns="" xmlns:a16="http://schemas.microsoft.com/office/drawing/2014/main" id="{00000000-0008-0000-0200-00000C0C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1" y="1392"/>
            <a:ext cx="56" cy="2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线路</a:t>
            </a:r>
            <a:r>
              <a:rPr lang="en-US" altLang="zh-CN" sz="1200" b="0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2</a:t>
            </a:r>
          </a:p>
        </xdr:txBody>
      </xdr:sp>
      <xdr:sp macro="" textlink="">
        <xdr:nvSpPr>
          <xdr:cNvPr id="3085" name="Text Box 13">
            <a:extLst>
              <a:ext uri="{FF2B5EF4-FFF2-40B4-BE49-F238E27FC236}">
                <a16:creationId xmlns="" xmlns:a16="http://schemas.microsoft.com/office/drawing/2014/main" id="{00000000-0008-0000-0200-00000D0C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16" y="1329"/>
            <a:ext cx="56" cy="2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负载</a:t>
            </a:r>
            <a:r>
              <a:rPr lang="en-US" altLang="zh-CN" sz="1200" b="0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1</a:t>
            </a:r>
          </a:p>
        </xdr:txBody>
      </xdr:sp>
      <xdr:sp macro="" textlink="">
        <xdr:nvSpPr>
          <xdr:cNvPr id="3086" name="Text Box 14">
            <a:extLst>
              <a:ext uri="{FF2B5EF4-FFF2-40B4-BE49-F238E27FC236}">
                <a16:creationId xmlns="" xmlns:a16="http://schemas.microsoft.com/office/drawing/2014/main" id="{00000000-0008-0000-0200-00000E0C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16" y="1380"/>
            <a:ext cx="56" cy="2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zh-CN" altLang="en-US" sz="1200" b="0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负载</a:t>
            </a:r>
            <a:r>
              <a:rPr lang="en-US" altLang="zh-CN" sz="1200" b="0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2</a:t>
            </a:r>
          </a:p>
        </xdr:txBody>
      </xdr:sp>
    </xdr:grpSp>
    <xdr:clientData/>
  </xdr:twoCellAnchor>
  <xdr:twoCellAnchor>
    <xdr:from>
      <xdr:col>4</xdr:col>
      <xdr:colOff>1333638</xdr:colOff>
      <xdr:row>40</xdr:row>
      <xdr:rowOff>180931</xdr:rowOff>
    </xdr:from>
    <xdr:to>
      <xdr:col>5</xdr:col>
      <xdr:colOff>2218765</xdr:colOff>
      <xdr:row>40</xdr:row>
      <xdr:rowOff>1400735</xdr:rowOff>
    </xdr:to>
    <xdr:grpSp>
      <xdr:nvGrpSpPr>
        <xdr:cNvPr id="8" name="Group 24">
          <a:extLst>
            <a:ext uri="{FF2B5EF4-FFF2-40B4-BE49-F238E27FC236}">
              <a16:creationId xmlns="" xmlns:a16="http://schemas.microsoft.com/office/drawing/2014/main" id="{00000000-0008-0000-0200-000008000000}"/>
            </a:ext>
          </a:extLst>
        </xdr:cNvPr>
        <xdr:cNvGrpSpPr>
          <a:grpSpLocks/>
        </xdr:cNvGrpSpPr>
      </xdr:nvGrpSpPr>
      <xdr:grpSpPr bwMode="auto">
        <a:xfrm>
          <a:off x="5020373" y="0"/>
          <a:ext cx="2498774" cy="0"/>
          <a:chOff x="359" y="1517"/>
          <a:chExt cx="309" cy="168"/>
        </a:xfrm>
      </xdr:grpSpPr>
      <xdr:pic>
        <xdr:nvPicPr>
          <xdr:cNvPr id="9" name="Picture 15" descr="空气开关">
            <a:extLst>
              <a:ext uri="{FF2B5EF4-FFF2-40B4-BE49-F238E27FC236}">
                <a16:creationId xmlns="" xmlns:a16="http://schemas.microsoft.com/office/drawing/2014/main" id="{00000000-0008-0000-0200-000009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 rot="16200000">
            <a:off x="417" y="1486"/>
            <a:ext cx="168" cy="230"/>
          </a:xfrm>
          <a:prstGeom prst="rect">
            <a:avLst/>
          </a:prstGeom>
          <a:noFill/>
        </xdr:spPr>
      </xdr:pic>
      <xdr:sp macro="" textlink="">
        <xdr:nvSpPr>
          <xdr:cNvPr id="10" name="Text Box 16">
            <a:extLst>
              <a:ext uri="{FF2B5EF4-FFF2-40B4-BE49-F238E27FC236}">
                <a16:creationId xmlns="" xmlns:a16="http://schemas.microsoft.com/office/drawing/2014/main" id="{00000000-0008-0000-02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59" y="1636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1</a:t>
            </a:r>
          </a:p>
        </xdr:txBody>
      </xdr:sp>
      <xdr:sp macro="" textlink="">
        <xdr:nvSpPr>
          <xdr:cNvPr id="11" name="Text Box 17">
            <a:extLst>
              <a:ext uri="{FF2B5EF4-FFF2-40B4-BE49-F238E27FC236}">
                <a16:creationId xmlns="" xmlns:a16="http://schemas.microsoft.com/office/drawing/2014/main" id="{00000000-0008-0000-0200-00000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60" y="1584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3</a:t>
            </a:r>
          </a:p>
        </xdr:txBody>
      </xdr:sp>
      <xdr:sp macro="" textlink="">
        <xdr:nvSpPr>
          <xdr:cNvPr id="12" name="Text Box 18">
            <a:extLst>
              <a:ext uri="{FF2B5EF4-FFF2-40B4-BE49-F238E27FC236}">
                <a16:creationId xmlns="" xmlns:a16="http://schemas.microsoft.com/office/drawing/2014/main" id="{00000000-0008-0000-0200-00000C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61" y="1534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5</a:t>
            </a:r>
          </a:p>
        </xdr:txBody>
      </xdr:sp>
      <xdr:sp macro="" textlink="">
        <xdr:nvSpPr>
          <xdr:cNvPr id="13" name="Text Box 19">
            <a:extLst>
              <a:ext uri="{FF2B5EF4-FFF2-40B4-BE49-F238E27FC236}">
                <a16:creationId xmlns="" xmlns:a16="http://schemas.microsoft.com/office/drawing/2014/main" id="{00000000-0008-0000-0200-00000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19" y="1636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2</a:t>
            </a:r>
          </a:p>
        </xdr:txBody>
      </xdr:sp>
      <xdr:sp macro="" textlink="">
        <xdr:nvSpPr>
          <xdr:cNvPr id="14" name="Text Box 20">
            <a:extLst>
              <a:ext uri="{FF2B5EF4-FFF2-40B4-BE49-F238E27FC236}">
                <a16:creationId xmlns="" xmlns:a16="http://schemas.microsoft.com/office/drawing/2014/main" id="{00000000-0008-0000-0200-00000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20" y="1584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4</a:t>
            </a:r>
          </a:p>
        </xdr:txBody>
      </xdr:sp>
      <xdr:sp macro="" textlink="">
        <xdr:nvSpPr>
          <xdr:cNvPr id="15" name="Text Box 21">
            <a:extLst>
              <a:ext uri="{FF2B5EF4-FFF2-40B4-BE49-F238E27FC236}">
                <a16:creationId xmlns="" xmlns:a16="http://schemas.microsoft.com/office/drawing/2014/main" id="{00000000-0008-0000-0200-00000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21" y="1534"/>
            <a:ext cx="47" cy="3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36576" tIns="27432" rIns="0" bIns="0" anchor="t" upright="1"/>
          <a:lstStyle/>
          <a:p>
            <a:pPr algn="l" rtl="0">
              <a:defRPr sz="1000"/>
            </a:pPr>
            <a:r>
              <a:rPr lang="en-US" altLang="zh-CN" sz="1600" b="1" i="0" u="none" strike="noStrike" baseline="0">
                <a:solidFill>
                  <a:srgbClr val="000000"/>
                </a:solidFill>
                <a:latin typeface="宋体"/>
                <a:ea typeface="宋体"/>
              </a:rPr>
              <a:t>6</a:t>
            </a:r>
          </a:p>
        </xdr:txBody>
      </xdr:sp>
      <xdr:sp macro="" textlink="">
        <xdr:nvSpPr>
          <xdr:cNvPr id="16" name="Oval 22">
            <a:extLst>
              <a:ext uri="{FF2B5EF4-FFF2-40B4-BE49-F238E27FC236}">
                <a16:creationId xmlns="" xmlns:a16="http://schemas.microsoft.com/office/drawing/2014/main" id="{00000000-0008-0000-02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558" y="1617"/>
            <a:ext cx="37" cy="56"/>
          </a:xfrm>
          <a:prstGeom prst="ellipse">
            <a:avLst/>
          </a:prstGeom>
          <a:noFill/>
          <a:ln w="19050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17" name="Oval 23">
            <a:extLst>
              <a:ext uri="{FF2B5EF4-FFF2-40B4-BE49-F238E27FC236}">
                <a16:creationId xmlns="" xmlns:a16="http://schemas.microsoft.com/office/drawing/2014/main" id="{00000000-0008-0000-0200-000011000000}"/>
              </a:ext>
            </a:extLst>
          </xdr:cNvPr>
          <xdr:cNvSpPr>
            <a:spLocks noChangeArrowheads="1"/>
          </xdr:cNvSpPr>
        </xdr:nvSpPr>
        <xdr:spPr bwMode="auto">
          <a:xfrm>
            <a:off x="412" y="1619"/>
            <a:ext cx="37" cy="56"/>
          </a:xfrm>
          <a:prstGeom prst="ellipse">
            <a:avLst/>
          </a:prstGeom>
          <a:noFill/>
          <a:ln w="19050">
            <a:solidFill>
              <a:srgbClr val="FF0000"/>
            </a:solidFill>
            <a:round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161925</xdr:rowOff>
    </xdr:from>
    <xdr:to>
      <xdr:col>1</xdr:col>
      <xdr:colOff>352425</xdr:colOff>
      <xdr:row>1</xdr:row>
      <xdr:rowOff>85725</xdr:rowOff>
    </xdr:to>
    <xdr:pic>
      <xdr:nvPicPr>
        <xdr:cNvPr id="2" name="Picture 1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61925"/>
          <a:ext cx="6953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57151</xdr:colOff>
      <xdr:row>0</xdr:row>
      <xdr:rowOff>85724</xdr:rowOff>
    </xdr:from>
    <xdr:to>
      <xdr:col>1</xdr:col>
      <xdr:colOff>495301</xdr:colOff>
      <xdr:row>1</xdr:row>
      <xdr:rowOff>200024</xdr:rowOff>
    </xdr:to>
    <xdr:pic>
      <xdr:nvPicPr>
        <xdr:cNvPr id="2" name="Picture 1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85724"/>
          <a:ext cx="8382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L351"/>
  <sheetViews>
    <sheetView defaultGridColor="0" colorId="8" zoomScale="99" zoomScaleNormal="99" workbookViewId="0">
      <pane ySplit="1" topLeftCell="A56" activePane="bottomLeft" state="frozen"/>
      <selection pane="bottomLeft" activeCell="C185" sqref="C185"/>
    </sheetView>
  </sheetViews>
  <sheetFormatPr defaultColWidth="9" defaultRowHeight="14.25" x14ac:dyDescent="0.15"/>
  <cols>
    <col min="1" max="1" width="8.5" style="87" customWidth="1"/>
    <col min="2" max="2" width="18.25" style="85" customWidth="1"/>
    <col min="3" max="3" width="20.625" style="85" customWidth="1"/>
    <col min="4" max="4" width="37.5" style="85" customWidth="1"/>
    <col min="5" max="5" width="8.25" style="85" customWidth="1"/>
    <col min="6" max="6" width="15.875" style="85" customWidth="1"/>
    <col min="7" max="7" width="28.375" style="85" customWidth="1"/>
    <col min="8" max="8" width="14.75" style="94" customWidth="1"/>
    <col min="9" max="9" width="25.75" style="94" customWidth="1"/>
    <col min="10" max="10" width="38.75" style="85" customWidth="1"/>
    <col min="11" max="16384" width="9" style="85"/>
  </cols>
  <sheetData>
    <row r="1" spans="1:220" x14ac:dyDescent="0.15">
      <c r="A1" s="120" t="s">
        <v>25</v>
      </c>
      <c r="B1" s="121" t="s">
        <v>26</v>
      </c>
      <c r="C1" s="121" t="s">
        <v>27</v>
      </c>
      <c r="D1" s="121" t="s">
        <v>28</v>
      </c>
      <c r="E1" s="121" t="s">
        <v>29</v>
      </c>
      <c r="F1" s="121" t="s">
        <v>30</v>
      </c>
      <c r="G1" s="121" t="s">
        <v>31</v>
      </c>
      <c r="H1" s="143" t="s">
        <v>1288</v>
      </c>
      <c r="I1" s="143" t="s">
        <v>1290</v>
      </c>
      <c r="J1" s="85" t="s">
        <v>315</v>
      </c>
      <c r="K1" s="85" t="s">
        <v>316</v>
      </c>
      <c r="L1" s="85" t="s">
        <v>317</v>
      </c>
      <c r="M1" s="85" t="s">
        <v>32</v>
      </c>
      <c r="N1" s="85" t="s">
        <v>33</v>
      </c>
      <c r="O1" s="85" t="s">
        <v>34</v>
      </c>
      <c r="P1" s="85" t="s">
        <v>35</v>
      </c>
      <c r="Q1" s="85" t="s">
        <v>36</v>
      </c>
      <c r="R1" s="85" t="s">
        <v>37</v>
      </c>
      <c r="S1" s="85" t="s">
        <v>38</v>
      </c>
      <c r="T1" s="85" t="s">
        <v>39</v>
      </c>
      <c r="U1" s="85" t="s">
        <v>40</v>
      </c>
      <c r="V1" s="85" t="s">
        <v>41</v>
      </c>
      <c r="W1" s="85" t="s">
        <v>42</v>
      </c>
      <c r="X1" s="85" t="s">
        <v>43</v>
      </c>
      <c r="Y1" s="85" t="s">
        <v>44</v>
      </c>
      <c r="Z1" s="85" t="s">
        <v>45</v>
      </c>
      <c r="AA1" s="85" t="s">
        <v>46</v>
      </c>
      <c r="AB1" s="85" t="s">
        <v>47</v>
      </c>
      <c r="AC1" s="85" t="s">
        <v>48</v>
      </c>
      <c r="AD1" s="85" t="s">
        <v>49</v>
      </c>
      <c r="AE1" s="85" t="s">
        <v>50</v>
      </c>
      <c r="AF1" s="85" t="s">
        <v>51</v>
      </c>
      <c r="AG1" s="85" t="s">
        <v>52</v>
      </c>
      <c r="AH1" s="85" t="s">
        <v>53</v>
      </c>
      <c r="AI1" s="85" t="s">
        <v>54</v>
      </c>
      <c r="AJ1" s="85" t="s">
        <v>55</v>
      </c>
      <c r="AK1" s="85" t="s">
        <v>56</v>
      </c>
      <c r="AL1" s="85" t="s">
        <v>57</v>
      </c>
      <c r="AM1" s="85" t="s">
        <v>58</v>
      </c>
      <c r="AN1" s="85" t="s">
        <v>59</v>
      </c>
      <c r="AO1" s="85" t="s">
        <v>60</v>
      </c>
      <c r="AP1" s="85" t="s">
        <v>61</v>
      </c>
      <c r="AQ1" s="85" t="s">
        <v>62</v>
      </c>
      <c r="AR1" s="85" t="s">
        <v>63</v>
      </c>
      <c r="AS1" s="85" t="s">
        <v>64</v>
      </c>
      <c r="AT1" s="85" t="s">
        <v>65</v>
      </c>
      <c r="AU1" s="85" t="s">
        <v>66</v>
      </c>
      <c r="AV1" s="85" t="s">
        <v>67</v>
      </c>
      <c r="AW1" s="85" t="s">
        <v>68</v>
      </c>
      <c r="AX1" s="85" t="s">
        <v>69</v>
      </c>
      <c r="AY1" s="85" t="s">
        <v>70</v>
      </c>
      <c r="AZ1" s="85" t="s">
        <v>71</v>
      </c>
      <c r="BA1" s="85" t="s">
        <v>72</v>
      </c>
      <c r="BB1" s="85" t="s">
        <v>73</v>
      </c>
      <c r="BC1" s="85" t="s">
        <v>74</v>
      </c>
      <c r="BD1" s="85" t="s">
        <v>75</v>
      </c>
      <c r="BE1" s="85" t="s">
        <v>76</v>
      </c>
      <c r="BF1" s="85" t="s">
        <v>77</v>
      </c>
      <c r="BG1" s="85" t="s">
        <v>78</v>
      </c>
      <c r="BH1" s="85" t="s">
        <v>79</v>
      </c>
      <c r="BI1" s="85" t="s">
        <v>80</v>
      </c>
      <c r="BJ1" s="85" t="s">
        <v>81</v>
      </c>
      <c r="BK1" s="85" t="s">
        <v>82</v>
      </c>
      <c r="BL1" s="85" t="s">
        <v>83</v>
      </c>
      <c r="BM1" s="85" t="s">
        <v>84</v>
      </c>
      <c r="BN1" s="85" t="s">
        <v>85</v>
      </c>
      <c r="BO1" s="85" t="s">
        <v>86</v>
      </c>
      <c r="BP1" s="85" t="s">
        <v>87</v>
      </c>
      <c r="BQ1" s="85" t="s">
        <v>88</v>
      </c>
      <c r="BR1" s="85" t="s">
        <v>89</v>
      </c>
      <c r="BS1" s="85" t="s">
        <v>90</v>
      </c>
      <c r="BT1" s="85" t="s">
        <v>91</v>
      </c>
      <c r="BU1" s="85" t="s">
        <v>92</v>
      </c>
      <c r="BV1" s="85" t="s">
        <v>93</v>
      </c>
      <c r="BW1" s="85" t="s">
        <v>94</v>
      </c>
      <c r="BX1" s="85" t="s">
        <v>95</v>
      </c>
      <c r="BY1" s="85" t="s">
        <v>96</v>
      </c>
      <c r="BZ1" s="85" t="s">
        <v>97</v>
      </c>
      <c r="CA1" s="85" t="s">
        <v>98</v>
      </c>
      <c r="CB1" s="85" t="s">
        <v>99</v>
      </c>
      <c r="CC1" s="85" t="s">
        <v>100</v>
      </c>
      <c r="CD1" s="85" t="s">
        <v>101</v>
      </c>
      <c r="CE1" s="85" t="s">
        <v>102</v>
      </c>
      <c r="CF1" s="85" t="s">
        <v>103</v>
      </c>
      <c r="CG1" s="85" t="s">
        <v>104</v>
      </c>
      <c r="CH1" s="85" t="s">
        <v>105</v>
      </c>
      <c r="CI1" s="85" t="s">
        <v>106</v>
      </c>
      <c r="CJ1" s="85" t="s">
        <v>107</v>
      </c>
      <c r="CK1" s="85" t="s">
        <v>108</v>
      </c>
      <c r="CL1" s="85" t="s">
        <v>109</v>
      </c>
      <c r="CM1" s="85" t="s">
        <v>110</v>
      </c>
      <c r="CN1" s="85" t="s">
        <v>111</v>
      </c>
      <c r="CO1" s="85" t="s">
        <v>112</v>
      </c>
      <c r="CP1" s="85" t="s">
        <v>113</v>
      </c>
      <c r="CQ1" s="85" t="s">
        <v>114</v>
      </c>
      <c r="CR1" s="85" t="s">
        <v>115</v>
      </c>
      <c r="CS1" s="85" t="s">
        <v>116</v>
      </c>
      <c r="CT1" s="85" t="s">
        <v>117</v>
      </c>
      <c r="CU1" s="85" t="s">
        <v>118</v>
      </c>
      <c r="CV1" s="85" t="s">
        <v>119</v>
      </c>
      <c r="CW1" s="85" t="s">
        <v>120</v>
      </c>
      <c r="CX1" s="85" t="s">
        <v>121</v>
      </c>
      <c r="CY1" s="85" t="s">
        <v>122</v>
      </c>
      <c r="CZ1" s="85" t="s">
        <v>123</v>
      </c>
      <c r="DA1" s="85" t="s">
        <v>124</v>
      </c>
      <c r="DB1" s="85" t="s">
        <v>125</v>
      </c>
      <c r="DC1" s="85" t="s">
        <v>126</v>
      </c>
      <c r="DD1" s="85" t="s">
        <v>127</v>
      </c>
      <c r="DE1" s="85" t="s">
        <v>128</v>
      </c>
      <c r="DF1" s="85" t="s">
        <v>129</v>
      </c>
      <c r="DG1" s="85" t="s">
        <v>130</v>
      </c>
      <c r="DH1" s="85" t="s">
        <v>131</v>
      </c>
      <c r="DI1" s="85" t="s">
        <v>132</v>
      </c>
      <c r="DJ1" s="85" t="s">
        <v>133</v>
      </c>
      <c r="DK1" s="85" t="s">
        <v>134</v>
      </c>
      <c r="DL1" s="85" t="s">
        <v>135</v>
      </c>
      <c r="DM1" s="85" t="s">
        <v>136</v>
      </c>
      <c r="DN1" s="85" t="s">
        <v>137</v>
      </c>
      <c r="DO1" s="85" t="s">
        <v>138</v>
      </c>
      <c r="DP1" s="85" t="s">
        <v>139</v>
      </c>
      <c r="DQ1" s="85" t="s">
        <v>140</v>
      </c>
      <c r="DR1" s="85" t="s">
        <v>141</v>
      </c>
      <c r="DS1" s="85" t="s">
        <v>142</v>
      </c>
      <c r="DT1" s="85" t="s">
        <v>143</v>
      </c>
      <c r="DU1" s="85" t="s">
        <v>144</v>
      </c>
      <c r="DV1" s="85" t="s">
        <v>145</v>
      </c>
      <c r="DW1" s="85" t="s">
        <v>146</v>
      </c>
      <c r="DX1" s="85" t="s">
        <v>147</v>
      </c>
      <c r="DY1" s="85" t="s">
        <v>148</v>
      </c>
      <c r="DZ1" s="85" t="s">
        <v>149</v>
      </c>
      <c r="EA1" s="85" t="s">
        <v>150</v>
      </c>
      <c r="EB1" s="85" t="s">
        <v>151</v>
      </c>
      <c r="EC1" s="85" t="s">
        <v>152</v>
      </c>
      <c r="ED1" s="85" t="s">
        <v>153</v>
      </c>
      <c r="EE1" s="85" t="s">
        <v>154</v>
      </c>
      <c r="EF1" s="85" t="s">
        <v>155</v>
      </c>
      <c r="EG1" s="85" t="s">
        <v>156</v>
      </c>
      <c r="EH1" s="85" t="s">
        <v>157</v>
      </c>
      <c r="EI1" s="85" t="s">
        <v>158</v>
      </c>
      <c r="EJ1" s="85" t="s">
        <v>159</v>
      </c>
      <c r="EK1" s="85" t="s">
        <v>160</v>
      </c>
      <c r="EL1" s="85" t="s">
        <v>161</v>
      </c>
      <c r="EM1" s="85" t="s">
        <v>162</v>
      </c>
      <c r="EN1" s="85" t="s">
        <v>163</v>
      </c>
      <c r="EO1" s="85" t="s">
        <v>164</v>
      </c>
      <c r="EP1" s="85" t="s">
        <v>165</v>
      </c>
      <c r="EQ1" s="85" t="s">
        <v>166</v>
      </c>
      <c r="ER1" s="85" t="s">
        <v>167</v>
      </c>
      <c r="ES1" s="85" t="s">
        <v>168</v>
      </c>
      <c r="ET1" s="85" t="s">
        <v>169</v>
      </c>
      <c r="EU1" s="85" t="s">
        <v>170</v>
      </c>
      <c r="EV1" s="85" t="s">
        <v>171</v>
      </c>
      <c r="EW1" s="85" t="s">
        <v>172</v>
      </c>
      <c r="EX1" s="85" t="s">
        <v>173</v>
      </c>
      <c r="EY1" s="85" t="s">
        <v>174</v>
      </c>
      <c r="EZ1" s="85" t="s">
        <v>175</v>
      </c>
      <c r="FA1" s="85" t="s">
        <v>176</v>
      </c>
      <c r="FB1" s="85" t="s">
        <v>177</v>
      </c>
      <c r="FC1" s="85" t="s">
        <v>178</v>
      </c>
      <c r="FD1" s="85" t="s">
        <v>179</v>
      </c>
      <c r="FE1" s="85" t="s">
        <v>180</v>
      </c>
      <c r="FF1" s="85" t="s">
        <v>181</v>
      </c>
      <c r="FG1" s="85" t="s">
        <v>182</v>
      </c>
      <c r="FH1" s="85" t="s">
        <v>183</v>
      </c>
      <c r="FI1" s="85" t="s">
        <v>184</v>
      </c>
      <c r="FJ1" s="85" t="s">
        <v>185</v>
      </c>
      <c r="FK1" s="85" t="s">
        <v>186</v>
      </c>
      <c r="FL1" s="85" t="s">
        <v>187</v>
      </c>
      <c r="FM1" s="85" t="s">
        <v>188</v>
      </c>
      <c r="FN1" s="85" t="s">
        <v>189</v>
      </c>
      <c r="FO1" s="85" t="s">
        <v>190</v>
      </c>
      <c r="FP1" s="85" t="s">
        <v>191</v>
      </c>
      <c r="FQ1" s="85" t="s">
        <v>192</v>
      </c>
      <c r="FR1" s="85" t="s">
        <v>193</v>
      </c>
      <c r="FS1" s="85" t="s">
        <v>194</v>
      </c>
      <c r="FT1" s="85" t="s">
        <v>195</v>
      </c>
      <c r="FU1" s="85" t="s">
        <v>196</v>
      </c>
      <c r="FV1" s="85" t="s">
        <v>197</v>
      </c>
      <c r="FW1" s="85" t="s">
        <v>198</v>
      </c>
      <c r="FX1" s="85" t="s">
        <v>199</v>
      </c>
      <c r="FY1" s="85" t="s">
        <v>200</v>
      </c>
      <c r="FZ1" s="85" t="s">
        <v>201</v>
      </c>
      <c r="GA1" s="85" t="s">
        <v>202</v>
      </c>
      <c r="GB1" s="85" t="s">
        <v>203</v>
      </c>
      <c r="GC1" s="85" t="s">
        <v>204</v>
      </c>
      <c r="GD1" s="85" t="s">
        <v>205</v>
      </c>
      <c r="GE1" s="85" t="s">
        <v>206</v>
      </c>
      <c r="GF1" s="85" t="s">
        <v>207</v>
      </c>
      <c r="GG1" s="85" t="s">
        <v>208</v>
      </c>
      <c r="GH1" s="85" t="s">
        <v>209</v>
      </c>
      <c r="GI1" s="85" t="s">
        <v>210</v>
      </c>
      <c r="GJ1" s="85" t="s">
        <v>211</v>
      </c>
      <c r="GK1" s="85" t="s">
        <v>212</v>
      </c>
      <c r="GL1" s="85" t="s">
        <v>213</v>
      </c>
      <c r="GM1" s="85" t="s">
        <v>214</v>
      </c>
      <c r="GN1" s="85" t="s">
        <v>215</v>
      </c>
      <c r="GO1" s="85" t="s">
        <v>216</v>
      </c>
      <c r="GP1" s="85" t="s">
        <v>217</v>
      </c>
      <c r="GQ1" s="85" t="s">
        <v>218</v>
      </c>
      <c r="GR1" s="85" t="s">
        <v>219</v>
      </c>
      <c r="GS1" s="85" t="s">
        <v>220</v>
      </c>
      <c r="GT1" s="85" t="s">
        <v>221</v>
      </c>
      <c r="GU1" s="85" t="s">
        <v>222</v>
      </c>
      <c r="GV1" s="85" t="s">
        <v>223</v>
      </c>
      <c r="GW1" s="85" t="s">
        <v>224</v>
      </c>
      <c r="GX1" s="85" t="s">
        <v>225</v>
      </c>
      <c r="GY1" s="85" t="s">
        <v>226</v>
      </c>
      <c r="GZ1" s="85" t="s">
        <v>227</v>
      </c>
      <c r="HA1" s="85" t="s">
        <v>228</v>
      </c>
      <c r="HB1" s="85" t="s">
        <v>229</v>
      </c>
      <c r="HC1" s="85" t="s">
        <v>230</v>
      </c>
      <c r="HD1" s="85" t="s">
        <v>231</v>
      </c>
      <c r="HE1" s="85" t="s">
        <v>232</v>
      </c>
      <c r="HF1" s="85" t="s">
        <v>233</v>
      </c>
      <c r="HG1" s="85" t="s">
        <v>234</v>
      </c>
      <c r="HH1" s="85" t="s">
        <v>235</v>
      </c>
      <c r="HI1" s="85" t="s">
        <v>236</v>
      </c>
      <c r="HJ1" s="85" t="s">
        <v>237</v>
      </c>
      <c r="HK1" s="85" t="s">
        <v>238</v>
      </c>
      <c r="HL1" s="85" t="s">
        <v>239</v>
      </c>
    </row>
    <row r="2" spans="1:220" x14ac:dyDescent="0.15">
      <c r="A2" s="122">
        <v>1</v>
      </c>
      <c r="B2" s="123" t="s">
        <v>909</v>
      </c>
      <c r="C2" s="124" t="s">
        <v>910</v>
      </c>
      <c r="D2" s="120" t="s">
        <v>911</v>
      </c>
      <c r="E2" s="120" t="s">
        <v>255</v>
      </c>
      <c r="F2" s="121" t="s">
        <v>912</v>
      </c>
      <c r="G2" s="121" t="s">
        <v>913</v>
      </c>
      <c r="H2" s="121">
        <v>650</v>
      </c>
      <c r="I2" s="121"/>
      <c r="J2" s="101" t="s">
        <v>578</v>
      </c>
      <c r="K2" s="85">
        <v>1</v>
      </c>
      <c r="L2" s="85">
        <v>1</v>
      </c>
    </row>
    <row r="3" spans="1:220" x14ac:dyDescent="0.15">
      <c r="A3" s="122">
        <v>2</v>
      </c>
      <c r="B3" s="123" t="s">
        <v>637</v>
      </c>
      <c r="C3" s="124" t="s">
        <v>914</v>
      </c>
      <c r="D3" s="120" t="s">
        <v>911</v>
      </c>
      <c r="E3" s="120" t="s">
        <v>255</v>
      </c>
      <c r="F3" s="121" t="s">
        <v>912</v>
      </c>
      <c r="G3" s="121" t="s">
        <v>913</v>
      </c>
      <c r="H3" s="121">
        <v>810</v>
      </c>
      <c r="I3" s="121"/>
      <c r="J3" s="101" t="s">
        <v>637</v>
      </c>
    </row>
    <row r="4" spans="1:220" x14ac:dyDescent="0.15">
      <c r="A4" s="122">
        <v>3</v>
      </c>
      <c r="B4" s="123" t="s">
        <v>915</v>
      </c>
      <c r="C4" s="121" t="s">
        <v>1335</v>
      </c>
      <c r="D4" s="120" t="s">
        <v>911</v>
      </c>
      <c r="E4" s="120" t="s">
        <v>255</v>
      </c>
      <c r="F4" s="121" t="s">
        <v>912</v>
      </c>
      <c r="G4" s="121" t="s">
        <v>913</v>
      </c>
      <c r="H4" s="121">
        <v>1210</v>
      </c>
      <c r="I4" s="121"/>
      <c r="J4" s="101" t="s">
        <v>579</v>
      </c>
      <c r="K4" s="85">
        <v>1</v>
      </c>
      <c r="L4" s="85">
        <v>0</v>
      </c>
    </row>
    <row r="5" spans="1:220" x14ac:dyDescent="0.15">
      <c r="A5" s="122">
        <v>4</v>
      </c>
      <c r="B5" s="123" t="s">
        <v>916</v>
      </c>
      <c r="C5" s="124" t="s">
        <v>1</v>
      </c>
      <c r="D5" s="120" t="s">
        <v>911</v>
      </c>
      <c r="E5" s="120" t="s">
        <v>255</v>
      </c>
      <c r="F5" s="121" t="s">
        <v>912</v>
      </c>
      <c r="G5" s="121" t="s">
        <v>913</v>
      </c>
      <c r="H5" s="121">
        <v>890</v>
      </c>
      <c r="I5" s="121"/>
      <c r="J5" s="101" t="s">
        <v>320</v>
      </c>
      <c r="K5" s="85">
        <v>1</v>
      </c>
      <c r="L5" s="85">
        <v>1</v>
      </c>
    </row>
    <row r="6" spans="1:220" x14ac:dyDescent="0.15">
      <c r="A6" s="122">
        <v>5</v>
      </c>
      <c r="B6" s="123" t="s">
        <v>917</v>
      </c>
      <c r="C6" s="124" t="s">
        <v>918</v>
      </c>
      <c r="D6" s="120" t="s">
        <v>911</v>
      </c>
      <c r="E6" s="120" t="s">
        <v>255</v>
      </c>
      <c r="F6" s="121" t="s">
        <v>912</v>
      </c>
      <c r="G6" s="121" t="s">
        <v>913</v>
      </c>
      <c r="H6" s="121">
        <v>710</v>
      </c>
      <c r="I6" s="121"/>
      <c r="J6" s="101" t="s">
        <v>321</v>
      </c>
      <c r="K6" s="85">
        <v>1</v>
      </c>
      <c r="L6" s="85">
        <v>1</v>
      </c>
    </row>
    <row r="7" spans="1:220" x14ac:dyDescent="0.15">
      <c r="A7" s="122">
        <v>6</v>
      </c>
      <c r="B7" s="123" t="s">
        <v>919</v>
      </c>
      <c r="C7" s="124" t="s">
        <v>920</v>
      </c>
      <c r="D7" s="121" t="s">
        <v>921</v>
      </c>
      <c r="E7" s="120" t="s">
        <v>255</v>
      </c>
      <c r="F7" s="121" t="s">
        <v>912</v>
      </c>
      <c r="G7" s="121" t="s">
        <v>913</v>
      </c>
      <c r="H7" s="121">
        <v>830</v>
      </c>
      <c r="I7" s="121"/>
      <c r="J7" s="101" t="s">
        <v>322</v>
      </c>
      <c r="K7" s="85">
        <v>1</v>
      </c>
      <c r="L7" s="85">
        <v>1</v>
      </c>
    </row>
    <row r="8" spans="1:220" x14ac:dyDescent="0.15">
      <c r="A8" s="122">
        <v>7</v>
      </c>
      <c r="B8" s="123" t="s">
        <v>2</v>
      </c>
      <c r="C8" s="124" t="s">
        <v>922</v>
      </c>
      <c r="D8" s="120" t="s">
        <v>911</v>
      </c>
      <c r="E8" s="120" t="s">
        <v>255</v>
      </c>
      <c r="F8" s="121" t="s">
        <v>912</v>
      </c>
      <c r="G8" s="121" t="s">
        <v>913</v>
      </c>
      <c r="H8" s="121">
        <v>640</v>
      </c>
      <c r="I8" s="121"/>
      <c r="J8" s="101" t="s">
        <v>2</v>
      </c>
      <c r="K8" s="85">
        <v>1</v>
      </c>
      <c r="L8" s="85">
        <v>1</v>
      </c>
    </row>
    <row r="9" spans="1:220" x14ac:dyDescent="0.15">
      <c r="A9" s="122">
        <v>8</v>
      </c>
      <c r="B9" s="123" t="s">
        <v>22</v>
      </c>
      <c r="C9" s="124" t="s">
        <v>3</v>
      </c>
      <c r="D9" s="120" t="s">
        <v>911</v>
      </c>
      <c r="E9" s="120" t="s">
        <v>255</v>
      </c>
      <c r="F9" s="121" t="s">
        <v>278</v>
      </c>
      <c r="G9" s="121" t="s">
        <v>913</v>
      </c>
      <c r="H9" s="121">
        <v>760</v>
      </c>
      <c r="I9" s="121"/>
      <c r="J9" s="101" t="s">
        <v>22</v>
      </c>
      <c r="K9" s="85">
        <v>1</v>
      </c>
      <c r="L9" s="85">
        <v>1</v>
      </c>
    </row>
    <row r="10" spans="1:220" x14ac:dyDescent="0.15">
      <c r="A10" s="122">
        <v>9</v>
      </c>
      <c r="B10" s="124" t="s">
        <v>923</v>
      </c>
      <c r="C10" s="124" t="s">
        <v>924</v>
      </c>
      <c r="D10" s="121" t="s">
        <v>921</v>
      </c>
      <c r="E10" s="120" t="s">
        <v>255</v>
      </c>
      <c r="F10" s="121" t="s">
        <v>912</v>
      </c>
      <c r="G10" s="121" t="s">
        <v>913</v>
      </c>
      <c r="H10" s="121">
        <v>680</v>
      </c>
      <c r="I10" s="121"/>
      <c r="J10" s="86" t="s">
        <v>323</v>
      </c>
      <c r="K10" s="85">
        <v>0</v>
      </c>
      <c r="L10" s="85">
        <v>5</v>
      </c>
    </row>
    <row r="11" spans="1:220" x14ac:dyDescent="0.15">
      <c r="A11" s="122">
        <v>10</v>
      </c>
      <c r="B11" s="125" t="s">
        <v>925</v>
      </c>
      <c r="C11" s="123" t="s">
        <v>926</v>
      </c>
      <c r="D11" s="120" t="s">
        <v>911</v>
      </c>
      <c r="E11" s="120" t="s">
        <v>255</v>
      </c>
      <c r="F11" s="121" t="s">
        <v>912</v>
      </c>
      <c r="G11" s="121" t="s">
        <v>913</v>
      </c>
      <c r="H11" s="121">
        <v>1110</v>
      </c>
      <c r="I11" s="121"/>
      <c r="J11" s="91" t="s">
        <v>581</v>
      </c>
      <c r="K11" s="85">
        <v>1</v>
      </c>
      <c r="L11" s="85">
        <v>1</v>
      </c>
    </row>
    <row r="12" spans="1:220" s="94" customFormat="1" x14ac:dyDescent="0.15">
      <c r="A12" s="144">
        <v>11</v>
      </c>
      <c r="B12" s="145" t="s">
        <v>927</v>
      </c>
      <c r="C12" s="129" t="s">
        <v>928</v>
      </c>
      <c r="D12" s="130" t="s">
        <v>929</v>
      </c>
      <c r="E12" s="130" t="s">
        <v>255</v>
      </c>
      <c r="F12" s="129" t="s">
        <v>912</v>
      </c>
      <c r="G12" s="129" t="s">
        <v>913</v>
      </c>
      <c r="H12" s="129">
        <v>1090</v>
      </c>
      <c r="I12" s="129"/>
      <c r="J12" s="104" t="s">
        <v>702</v>
      </c>
    </row>
    <row r="13" spans="1:220" s="146" customFormat="1" x14ac:dyDescent="0.15">
      <c r="A13" s="144">
        <v>12</v>
      </c>
      <c r="B13" s="145" t="s">
        <v>927</v>
      </c>
      <c r="C13" s="129" t="s">
        <v>930</v>
      </c>
      <c r="D13" s="130" t="s">
        <v>974</v>
      </c>
      <c r="E13" s="130" t="s">
        <v>255</v>
      </c>
      <c r="F13" s="129" t="s">
        <v>912</v>
      </c>
      <c r="G13" s="129" t="s">
        <v>975</v>
      </c>
      <c r="H13" s="129" t="s">
        <v>1289</v>
      </c>
      <c r="I13" s="129" t="s">
        <v>1291</v>
      </c>
      <c r="J13" s="104" t="s">
        <v>703</v>
      </c>
    </row>
    <row r="14" spans="1:220" x14ac:dyDescent="0.15">
      <c r="A14" s="122">
        <v>13</v>
      </c>
      <c r="B14" s="123" t="s">
        <v>976</v>
      </c>
      <c r="C14" s="125" t="s">
        <v>977</v>
      </c>
      <c r="D14" s="120" t="s">
        <v>911</v>
      </c>
      <c r="E14" s="120" t="s">
        <v>255</v>
      </c>
      <c r="F14" s="121" t="s">
        <v>912</v>
      </c>
      <c r="G14" s="121" t="s">
        <v>913</v>
      </c>
      <c r="H14" s="121">
        <v>1000</v>
      </c>
      <c r="I14" s="121"/>
      <c r="J14" s="101" t="s">
        <v>580</v>
      </c>
      <c r="K14" s="85">
        <v>1</v>
      </c>
      <c r="L14" s="85">
        <v>1</v>
      </c>
    </row>
    <row r="15" spans="1:220" x14ac:dyDescent="0.15">
      <c r="A15" s="122">
        <v>14</v>
      </c>
      <c r="B15" s="123" t="s">
        <v>978</v>
      </c>
      <c r="C15" s="124" t="s">
        <v>979</v>
      </c>
      <c r="D15" s="120" t="s">
        <v>911</v>
      </c>
      <c r="E15" s="120" t="s">
        <v>255</v>
      </c>
      <c r="F15" s="121" t="s">
        <v>912</v>
      </c>
      <c r="G15" s="121" t="s">
        <v>913</v>
      </c>
      <c r="H15" s="121">
        <v>1130</v>
      </c>
      <c r="I15" s="121"/>
      <c r="J15" s="101" t="s">
        <v>582</v>
      </c>
      <c r="K15" s="85">
        <v>1</v>
      </c>
      <c r="L15" s="85">
        <v>1</v>
      </c>
    </row>
    <row r="16" spans="1:220" x14ac:dyDescent="0.15">
      <c r="A16" s="122">
        <v>15</v>
      </c>
      <c r="B16" s="125" t="s">
        <v>980</v>
      </c>
      <c r="C16" s="125" t="s">
        <v>981</v>
      </c>
      <c r="D16" s="120" t="s">
        <v>911</v>
      </c>
      <c r="E16" s="120" t="s">
        <v>255</v>
      </c>
      <c r="F16" s="121" t="s">
        <v>912</v>
      </c>
      <c r="G16" s="121" t="s">
        <v>913</v>
      </c>
      <c r="H16" s="121">
        <v>1130</v>
      </c>
      <c r="I16" s="121"/>
      <c r="J16" s="91" t="s">
        <v>589</v>
      </c>
      <c r="K16" s="85">
        <v>1</v>
      </c>
      <c r="L16" s="85">
        <v>1</v>
      </c>
    </row>
    <row r="17" spans="1:220" x14ac:dyDescent="0.15">
      <c r="A17" s="122">
        <v>16</v>
      </c>
      <c r="B17" s="125" t="s">
        <v>982</v>
      </c>
      <c r="C17" s="125" t="s">
        <v>983</v>
      </c>
      <c r="D17" s="120" t="s">
        <v>911</v>
      </c>
      <c r="E17" s="120" t="s">
        <v>255</v>
      </c>
      <c r="F17" s="121" t="s">
        <v>912</v>
      </c>
      <c r="G17" s="121" t="s">
        <v>913</v>
      </c>
      <c r="H17" s="121">
        <v>1200</v>
      </c>
      <c r="I17" s="121"/>
      <c r="J17" s="91" t="s">
        <v>590</v>
      </c>
      <c r="K17" s="85">
        <v>1</v>
      </c>
      <c r="L17" s="85">
        <v>1</v>
      </c>
    </row>
    <row r="18" spans="1:220" s="94" customFormat="1" x14ac:dyDescent="0.15">
      <c r="A18" s="144">
        <v>17</v>
      </c>
      <c r="B18" s="128" t="s">
        <v>984</v>
      </c>
      <c r="C18" s="127" t="s">
        <v>985</v>
      </c>
      <c r="D18" s="130" t="s">
        <v>986</v>
      </c>
      <c r="E18" s="130" t="s">
        <v>255</v>
      </c>
      <c r="F18" s="129" t="s">
        <v>912</v>
      </c>
      <c r="G18" s="129" t="s">
        <v>913</v>
      </c>
      <c r="H18" s="129" t="s">
        <v>1289</v>
      </c>
      <c r="I18" s="129" t="s">
        <v>1291</v>
      </c>
      <c r="J18" s="104"/>
      <c r="K18" s="94">
        <v>3</v>
      </c>
      <c r="L18" s="94">
        <v>1</v>
      </c>
    </row>
    <row r="19" spans="1:220" s="94" customFormat="1" x14ac:dyDescent="0.15">
      <c r="A19" s="144">
        <v>18</v>
      </c>
      <c r="B19" s="128" t="s">
        <v>262</v>
      </c>
      <c r="C19" s="128" t="s">
        <v>263</v>
      </c>
      <c r="D19" s="130" t="s">
        <v>911</v>
      </c>
      <c r="E19" s="130" t="s">
        <v>255</v>
      </c>
      <c r="F19" s="129" t="s">
        <v>912</v>
      </c>
      <c r="G19" s="129" t="s">
        <v>913</v>
      </c>
      <c r="H19" s="129">
        <v>1070</v>
      </c>
      <c r="I19" s="129"/>
      <c r="J19" s="104" t="s">
        <v>262</v>
      </c>
      <c r="K19" s="94">
        <v>1</v>
      </c>
      <c r="L19" s="94">
        <v>1</v>
      </c>
    </row>
    <row r="20" spans="1:220" x14ac:dyDescent="0.15">
      <c r="A20" s="122">
        <v>19</v>
      </c>
      <c r="B20" s="123" t="s">
        <v>987</v>
      </c>
      <c r="C20" s="124" t="s">
        <v>988</v>
      </c>
      <c r="D20" s="121" t="s">
        <v>947</v>
      </c>
      <c r="E20" s="120" t="s">
        <v>989</v>
      </c>
      <c r="F20" s="121" t="s">
        <v>912</v>
      </c>
      <c r="G20" s="121" t="s">
        <v>913</v>
      </c>
      <c r="H20" s="121">
        <v>870</v>
      </c>
      <c r="I20" s="129" t="s">
        <v>1291</v>
      </c>
      <c r="J20" s="101" t="s">
        <v>325</v>
      </c>
      <c r="K20" s="85">
        <v>1</v>
      </c>
      <c r="L20" s="85">
        <v>2</v>
      </c>
    </row>
    <row r="21" spans="1:220" x14ac:dyDescent="0.15">
      <c r="A21" s="122">
        <v>20</v>
      </c>
      <c r="B21" s="124" t="s">
        <v>987</v>
      </c>
      <c r="C21" s="123" t="s">
        <v>990</v>
      </c>
      <c r="D21" s="120" t="s">
        <v>991</v>
      </c>
      <c r="E21" s="120" t="s">
        <v>255</v>
      </c>
      <c r="F21" s="121" t="s">
        <v>278</v>
      </c>
      <c r="G21" s="121" t="s">
        <v>913</v>
      </c>
      <c r="H21" s="121"/>
      <c r="I21" s="129" t="s">
        <v>1291</v>
      </c>
      <c r="J21" s="86"/>
      <c r="K21" s="85">
        <v>2</v>
      </c>
      <c r="L21" s="85">
        <v>1</v>
      </c>
    </row>
    <row r="22" spans="1:220" x14ac:dyDescent="0.15">
      <c r="A22" s="122">
        <v>21</v>
      </c>
      <c r="B22" s="123" t="s">
        <v>992</v>
      </c>
      <c r="C22" s="123" t="s">
        <v>524</v>
      </c>
      <c r="D22" s="120" t="s">
        <v>911</v>
      </c>
      <c r="E22" s="120" t="s">
        <v>255</v>
      </c>
      <c r="F22" s="121" t="s">
        <v>912</v>
      </c>
      <c r="G22" s="121" t="s">
        <v>913</v>
      </c>
      <c r="H22" s="121">
        <v>740</v>
      </c>
      <c r="I22" s="121"/>
      <c r="J22" s="101" t="s">
        <v>326</v>
      </c>
      <c r="K22" s="85">
        <v>0</v>
      </c>
      <c r="L22" s="85">
        <v>0</v>
      </c>
    </row>
    <row r="23" spans="1:220" x14ac:dyDescent="0.15">
      <c r="A23" s="122">
        <v>22</v>
      </c>
      <c r="B23" s="124" t="s">
        <v>993</v>
      </c>
      <c r="C23" s="123" t="s">
        <v>525</v>
      </c>
      <c r="D23" s="120" t="s">
        <v>911</v>
      </c>
      <c r="E23" s="120" t="s">
        <v>255</v>
      </c>
      <c r="F23" s="121" t="s">
        <v>912</v>
      </c>
      <c r="G23" s="121" t="s">
        <v>913</v>
      </c>
      <c r="H23" s="121">
        <v>900</v>
      </c>
      <c r="I23" s="121"/>
      <c r="J23" s="86" t="s">
        <v>328</v>
      </c>
      <c r="K23" s="85">
        <v>1</v>
      </c>
      <c r="L23" s="85">
        <v>1</v>
      </c>
    </row>
    <row r="24" spans="1:220" x14ac:dyDescent="0.15">
      <c r="A24" s="122">
        <v>23</v>
      </c>
      <c r="B24" s="124" t="s">
        <v>994</v>
      </c>
      <c r="C24" s="123" t="s">
        <v>526</v>
      </c>
      <c r="D24" s="120" t="s">
        <v>911</v>
      </c>
      <c r="E24" s="120" t="s">
        <v>255</v>
      </c>
      <c r="F24" s="121" t="s">
        <v>278</v>
      </c>
      <c r="G24" s="121" t="s">
        <v>913</v>
      </c>
      <c r="H24" s="121">
        <v>830</v>
      </c>
      <c r="I24" s="121"/>
      <c r="J24" s="86" t="s">
        <v>329</v>
      </c>
      <c r="K24" s="85">
        <v>1</v>
      </c>
      <c r="L24" s="85">
        <v>1</v>
      </c>
    </row>
    <row r="25" spans="1:220" x14ac:dyDescent="0.15">
      <c r="A25" s="122">
        <v>24</v>
      </c>
      <c r="B25" s="125" t="s">
        <v>995</v>
      </c>
      <c r="C25" s="125" t="s">
        <v>996</v>
      </c>
      <c r="D25" s="120" t="s">
        <v>997</v>
      </c>
      <c r="E25" s="120" t="s">
        <v>255</v>
      </c>
      <c r="F25" s="121" t="s">
        <v>912</v>
      </c>
      <c r="G25" s="121" t="s">
        <v>913</v>
      </c>
      <c r="H25" s="121">
        <v>840</v>
      </c>
      <c r="I25" s="121"/>
      <c r="J25" s="91" t="s">
        <v>412</v>
      </c>
    </row>
    <row r="26" spans="1:220" x14ac:dyDescent="0.15">
      <c r="A26" s="122">
        <v>25</v>
      </c>
      <c r="B26" s="125" t="s">
        <v>998</v>
      </c>
      <c r="C26" s="125" t="s">
        <v>985</v>
      </c>
      <c r="D26" s="120" t="s">
        <v>999</v>
      </c>
      <c r="E26" s="120" t="s">
        <v>255</v>
      </c>
      <c r="F26" s="121" t="s">
        <v>912</v>
      </c>
      <c r="G26" s="121" t="s">
        <v>913</v>
      </c>
      <c r="H26" s="121">
        <v>1120</v>
      </c>
      <c r="I26" s="121"/>
      <c r="J26" s="103"/>
      <c r="K26" s="85">
        <v>1</v>
      </c>
      <c r="L26" s="85">
        <v>3</v>
      </c>
    </row>
    <row r="27" spans="1:220" x14ac:dyDescent="0.15">
      <c r="A27" s="122">
        <v>26</v>
      </c>
      <c r="B27" s="125" t="s">
        <v>1292</v>
      </c>
      <c r="C27" s="125" t="s">
        <v>880</v>
      </c>
      <c r="D27" s="120" t="s">
        <v>1001</v>
      </c>
      <c r="E27" s="120" t="s">
        <v>255</v>
      </c>
      <c r="F27" s="121" t="s">
        <v>912</v>
      </c>
      <c r="G27" s="121" t="s">
        <v>913</v>
      </c>
      <c r="H27" s="121">
        <v>580</v>
      </c>
      <c r="I27" s="121" t="s">
        <v>1293</v>
      </c>
      <c r="J27" s="91" t="s">
        <v>515</v>
      </c>
      <c r="K27" s="85">
        <f>COUNTIF(B:C,#REF!)</f>
        <v>0</v>
      </c>
      <c r="L27" s="85">
        <f>COUNTIF(B:C,C27)</f>
        <v>4</v>
      </c>
    </row>
    <row r="28" spans="1:220" x14ac:dyDescent="0.15">
      <c r="A28" s="122">
        <v>27</v>
      </c>
      <c r="B28" s="125" t="s">
        <v>1002</v>
      </c>
      <c r="C28" s="125" t="s">
        <v>1000</v>
      </c>
      <c r="D28" s="120" t="s">
        <v>1001</v>
      </c>
      <c r="E28" s="120" t="s">
        <v>255</v>
      </c>
      <c r="F28" s="121" t="s">
        <v>278</v>
      </c>
      <c r="G28" s="121" t="s">
        <v>913</v>
      </c>
      <c r="H28" s="121">
        <v>590</v>
      </c>
      <c r="I28" s="121"/>
      <c r="J28" s="91" t="s">
        <v>514</v>
      </c>
      <c r="K28" s="85">
        <f>COUNTIF(B:C,#REF!)</f>
        <v>0</v>
      </c>
      <c r="L28" s="85">
        <f>COUNTIF(B:C,C28)</f>
        <v>4</v>
      </c>
    </row>
    <row r="29" spans="1:220" x14ac:dyDescent="0.15">
      <c r="A29" s="122">
        <v>28</v>
      </c>
      <c r="B29" s="125" t="s">
        <v>1294</v>
      </c>
      <c r="C29" s="123" t="s">
        <v>520</v>
      </c>
      <c r="D29" s="120" t="s">
        <v>911</v>
      </c>
      <c r="E29" s="120" t="s">
        <v>255</v>
      </c>
      <c r="F29" s="121" t="s">
        <v>912</v>
      </c>
      <c r="G29" s="121" t="s">
        <v>913</v>
      </c>
      <c r="H29" s="121">
        <v>810</v>
      </c>
      <c r="I29" s="121"/>
      <c r="J29" s="91" t="s">
        <v>516</v>
      </c>
      <c r="K29" s="85">
        <f>COUNTIF(B:C,#REF!)</f>
        <v>0</v>
      </c>
      <c r="L29" s="85">
        <f>COUNTIF(B:C,C29)</f>
        <v>2</v>
      </c>
    </row>
    <row r="30" spans="1:220" x14ac:dyDescent="0.15">
      <c r="A30" s="122">
        <v>29</v>
      </c>
      <c r="B30" s="124" t="s">
        <v>1003</v>
      </c>
      <c r="C30" s="121" t="s">
        <v>1004</v>
      </c>
      <c r="D30" s="120" t="s">
        <v>911</v>
      </c>
      <c r="E30" s="120" t="s">
        <v>255</v>
      </c>
      <c r="F30" s="121" t="s">
        <v>912</v>
      </c>
      <c r="G30" s="121" t="s">
        <v>913</v>
      </c>
      <c r="H30" s="121">
        <v>880</v>
      </c>
      <c r="I30" s="121"/>
      <c r="J30" s="86" t="s">
        <v>587</v>
      </c>
      <c r="K30" s="85">
        <v>1</v>
      </c>
      <c r="L30" s="85">
        <v>2</v>
      </c>
    </row>
    <row r="31" spans="1:220" x14ac:dyDescent="0.15">
      <c r="A31" s="122">
        <v>30</v>
      </c>
      <c r="B31" s="120" t="s">
        <v>332</v>
      </c>
      <c r="C31" s="120" t="s">
        <v>241</v>
      </c>
      <c r="D31" s="121" t="s">
        <v>883</v>
      </c>
      <c r="E31" s="120" t="s">
        <v>931</v>
      </c>
      <c r="F31" s="121" t="s">
        <v>932</v>
      </c>
      <c r="G31" s="121" t="s">
        <v>933</v>
      </c>
      <c r="H31" s="126">
        <v>690</v>
      </c>
      <c r="I31" s="126"/>
      <c r="J31" s="87" t="s">
        <v>332</v>
      </c>
      <c r="K31" s="85">
        <v>1</v>
      </c>
      <c r="L31" s="85">
        <v>1</v>
      </c>
      <c r="M31" s="88"/>
      <c r="N31" s="85" t="s">
        <v>333</v>
      </c>
      <c r="O31" s="85" t="s">
        <v>333</v>
      </c>
      <c r="P31" s="85" t="s">
        <v>240</v>
      </c>
      <c r="Q31" s="85" t="s">
        <v>333</v>
      </c>
      <c r="R31" s="85">
        <v>10</v>
      </c>
      <c r="S31" s="85">
        <v>10</v>
      </c>
      <c r="T31" s="85" t="s">
        <v>334</v>
      </c>
      <c r="U31" s="85" t="s">
        <v>333</v>
      </c>
      <c r="V31" s="85" t="s">
        <v>333</v>
      </c>
      <c r="W31" s="85" t="s">
        <v>333</v>
      </c>
      <c r="X31" s="85" t="s">
        <v>333</v>
      </c>
      <c r="Y31" s="85" t="s">
        <v>333</v>
      </c>
      <c r="Z31" s="85" t="s">
        <v>333</v>
      </c>
      <c r="AA31" s="85" t="s">
        <v>333</v>
      </c>
      <c r="AB31" s="85" t="s">
        <v>333</v>
      </c>
      <c r="AC31" s="85" t="s">
        <v>333</v>
      </c>
      <c r="AD31" s="85" t="s">
        <v>333</v>
      </c>
      <c r="AE31" s="85" t="s">
        <v>333</v>
      </c>
      <c r="AF31" s="85" t="s">
        <v>333</v>
      </c>
      <c r="AG31" s="85" t="s">
        <v>333</v>
      </c>
      <c r="AH31" s="85" t="s">
        <v>333</v>
      </c>
      <c r="AI31" s="85" t="s">
        <v>333</v>
      </c>
      <c r="AJ31" s="85" t="s">
        <v>333</v>
      </c>
      <c r="AK31" s="85" t="s">
        <v>333</v>
      </c>
      <c r="AL31" s="85" t="s">
        <v>333</v>
      </c>
      <c r="AM31" s="85" t="s">
        <v>333</v>
      </c>
      <c r="AN31" s="85" t="s">
        <v>333</v>
      </c>
      <c r="AO31" s="85" t="s">
        <v>333</v>
      </c>
      <c r="AP31" s="85" t="s">
        <v>333</v>
      </c>
      <c r="AQ31" s="85" t="s">
        <v>333</v>
      </c>
      <c r="AR31" s="85" t="s">
        <v>333</v>
      </c>
      <c r="AS31" s="85" t="s">
        <v>333</v>
      </c>
      <c r="AT31" s="85" t="s">
        <v>333</v>
      </c>
      <c r="AU31" s="85" t="s">
        <v>333</v>
      </c>
      <c r="AV31" s="85" t="s">
        <v>333</v>
      </c>
      <c r="AW31" s="85" t="s">
        <v>333</v>
      </c>
      <c r="AX31" s="85" t="s">
        <v>333</v>
      </c>
      <c r="AY31" s="85" t="s">
        <v>333</v>
      </c>
      <c r="AZ31" s="85" t="s">
        <v>333</v>
      </c>
      <c r="BA31" s="85" t="s">
        <v>333</v>
      </c>
      <c r="BB31" s="85" t="s">
        <v>333</v>
      </c>
      <c r="BC31" s="85" t="s">
        <v>333</v>
      </c>
      <c r="BD31" s="85" t="s">
        <v>333</v>
      </c>
      <c r="BE31" s="85" t="s">
        <v>333</v>
      </c>
      <c r="BF31" s="85" t="s">
        <v>333</v>
      </c>
      <c r="BG31" s="85" t="s">
        <v>333</v>
      </c>
      <c r="BH31" s="85" t="s">
        <v>333</v>
      </c>
      <c r="BI31" s="85" t="s">
        <v>333</v>
      </c>
      <c r="BJ31" s="85" t="s">
        <v>333</v>
      </c>
      <c r="BK31" s="85" t="s">
        <v>333</v>
      </c>
      <c r="BL31" s="85" t="s">
        <v>333</v>
      </c>
      <c r="BM31" s="85" t="s">
        <v>333</v>
      </c>
      <c r="BN31" s="85" t="s">
        <v>333</v>
      </c>
      <c r="BO31" s="85" t="s">
        <v>333</v>
      </c>
      <c r="BP31" s="85" t="s">
        <v>333</v>
      </c>
      <c r="BQ31" s="85" t="s">
        <v>333</v>
      </c>
      <c r="BR31" s="85" t="s">
        <v>333</v>
      </c>
      <c r="BS31" s="85" t="s">
        <v>333</v>
      </c>
      <c r="BT31" s="85" t="s">
        <v>333</v>
      </c>
      <c r="BU31" s="85" t="s">
        <v>333</v>
      </c>
      <c r="BV31" s="85" t="s">
        <v>333</v>
      </c>
      <c r="BW31" s="85" t="s">
        <v>333</v>
      </c>
      <c r="BX31" s="85" t="s">
        <v>333</v>
      </c>
      <c r="BY31" s="85" t="s">
        <v>333</v>
      </c>
      <c r="BZ31" s="85" t="s">
        <v>333</v>
      </c>
      <c r="CA31" s="85" t="s">
        <v>333</v>
      </c>
      <c r="CB31" s="85" t="s">
        <v>333</v>
      </c>
      <c r="CC31" s="85" t="s">
        <v>333</v>
      </c>
      <c r="CD31" s="85" t="s">
        <v>333</v>
      </c>
      <c r="CE31" s="85" t="s">
        <v>333</v>
      </c>
      <c r="CF31" s="85" t="s">
        <v>333</v>
      </c>
      <c r="CG31" s="85" t="s">
        <v>333</v>
      </c>
      <c r="CH31" s="85" t="s">
        <v>333</v>
      </c>
      <c r="CI31" s="85" t="s">
        <v>333</v>
      </c>
      <c r="CJ31" s="85" t="s">
        <v>333</v>
      </c>
      <c r="CK31" s="85" t="s">
        <v>333</v>
      </c>
      <c r="CL31" s="85" t="s">
        <v>333</v>
      </c>
      <c r="CM31" s="85" t="s">
        <v>333</v>
      </c>
      <c r="CN31" s="85" t="s">
        <v>333</v>
      </c>
      <c r="CO31" s="85" t="s">
        <v>333</v>
      </c>
      <c r="CP31" s="85" t="s">
        <v>333</v>
      </c>
      <c r="CQ31" s="85" t="s">
        <v>333</v>
      </c>
      <c r="CR31" s="85" t="s">
        <v>333</v>
      </c>
      <c r="CS31" s="85" t="s">
        <v>333</v>
      </c>
      <c r="CT31" s="85" t="s">
        <v>333</v>
      </c>
      <c r="CU31" s="85" t="s">
        <v>333</v>
      </c>
      <c r="CV31" s="85" t="s">
        <v>333</v>
      </c>
      <c r="CW31" s="85" t="s">
        <v>333</v>
      </c>
      <c r="CX31" s="85" t="s">
        <v>333</v>
      </c>
      <c r="CY31" s="85" t="s">
        <v>333</v>
      </c>
      <c r="CZ31" s="85" t="s">
        <v>333</v>
      </c>
      <c r="DA31" s="85" t="s">
        <v>333</v>
      </c>
      <c r="DB31" s="85" t="s">
        <v>333</v>
      </c>
      <c r="DC31" s="85" t="s">
        <v>333</v>
      </c>
      <c r="DD31" s="85" t="s">
        <v>333</v>
      </c>
      <c r="DE31" s="85" t="s">
        <v>333</v>
      </c>
      <c r="DF31" s="85" t="s">
        <v>333</v>
      </c>
      <c r="DG31" s="85" t="s">
        <v>333</v>
      </c>
      <c r="DH31" s="85" t="s">
        <v>333</v>
      </c>
      <c r="DI31" s="85" t="s">
        <v>333</v>
      </c>
      <c r="DJ31" s="85" t="s">
        <v>333</v>
      </c>
      <c r="DK31" s="85" t="s">
        <v>333</v>
      </c>
      <c r="DL31" s="85" t="s">
        <v>333</v>
      </c>
      <c r="DM31" s="85" t="s">
        <v>333</v>
      </c>
      <c r="DN31" s="85" t="s">
        <v>333</v>
      </c>
      <c r="DO31" s="85" t="s">
        <v>333</v>
      </c>
      <c r="DP31" s="85" t="s">
        <v>333</v>
      </c>
      <c r="DQ31" s="85" t="s">
        <v>333</v>
      </c>
      <c r="DR31" s="85" t="s">
        <v>333</v>
      </c>
      <c r="DS31" s="85" t="s">
        <v>333</v>
      </c>
      <c r="DT31" s="85" t="s">
        <v>333</v>
      </c>
      <c r="DU31" s="85" t="s">
        <v>333</v>
      </c>
      <c r="DV31" s="85" t="s">
        <v>333</v>
      </c>
      <c r="DW31" s="85" t="s">
        <v>333</v>
      </c>
      <c r="DX31" s="85" t="s">
        <v>333</v>
      </c>
      <c r="DY31" s="85" t="s">
        <v>333</v>
      </c>
      <c r="DZ31" s="85" t="s">
        <v>333</v>
      </c>
      <c r="EA31" s="85" t="s">
        <v>333</v>
      </c>
      <c r="EB31" s="85" t="s">
        <v>333</v>
      </c>
      <c r="EC31" s="85" t="s">
        <v>333</v>
      </c>
      <c r="ED31" s="85" t="s">
        <v>333</v>
      </c>
      <c r="EE31" s="85" t="s">
        <v>333</v>
      </c>
      <c r="EF31" s="85" t="s">
        <v>333</v>
      </c>
      <c r="EG31" s="85" t="s">
        <v>333</v>
      </c>
      <c r="EH31" s="85" t="s">
        <v>333</v>
      </c>
      <c r="EI31" s="85" t="s">
        <v>333</v>
      </c>
      <c r="EJ31" s="85" t="s">
        <v>333</v>
      </c>
      <c r="EK31" s="85" t="s">
        <v>333</v>
      </c>
      <c r="EL31" s="85" t="s">
        <v>333</v>
      </c>
      <c r="EM31" s="85" t="s">
        <v>333</v>
      </c>
      <c r="EN31" s="85" t="s">
        <v>333</v>
      </c>
      <c r="EO31" s="85" t="s">
        <v>333</v>
      </c>
      <c r="EP31" s="85" t="s">
        <v>333</v>
      </c>
      <c r="EQ31" s="85" t="s">
        <v>333</v>
      </c>
      <c r="ER31" s="85" t="s">
        <v>333</v>
      </c>
      <c r="ES31" s="85" t="s">
        <v>333</v>
      </c>
      <c r="ET31" s="85" t="s">
        <v>333</v>
      </c>
      <c r="EU31" s="85" t="s">
        <v>333</v>
      </c>
      <c r="EV31" s="85" t="s">
        <v>333</v>
      </c>
      <c r="EW31" s="85" t="s">
        <v>333</v>
      </c>
      <c r="EX31" s="85" t="s">
        <v>333</v>
      </c>
      <c r="EY31" s="85" t="s">
        <v>333</v>
      </c>
      <c r="EZ31" s="85" t="s">
        <v>333</v>
      </c>
      <c r="FA31" s="85" t="s">
        <v>333</v>
      </c>
      <c r="FB31" s="85" t="s">
        <v>333</v>
      </c>
      <c r="FC31" s="85" t="s">
        <v>333</v>
      </c>
      <c r="FD31" s="85" t="s">
        <v>333</v>
      </c>
      <c r="FE31" s="85" t="s">
        <v>333</v>
      </c>
      <c r="FF31" s="85" t="s">
        <v>333</v>
      </c>
      <c r="FG31" s="85" t="s">
        <v>333</v>
      </c>
      <c r="FH31" s="85" t="s">
        <v>333</v>
      </c>
      <c r="FI31" s="85" t="s">
        <v>333</v>
      </c>
      <c r="FJ31" s="85" t="s">
        <v>333</v>
      </c>
      <c r="FK31" s="85" t="s">
        <v>333</v>
      </c>
      <c r="FL31" s="85" t="s">
        <v>333</v>
      </c>
      <c r="FM31" s="85" t="s">
        <v>333</v>
      </c>
      <c r="FN31" s="85" t="s">
        <v>333</v>
      </c>
      <c r="FO31" s="85" t="s">
        <v>333</v>
      </c>
      <c r="FP31" s="85" t="s">
        <v>333</v>
      </c>
      <c r="FQ31" s="85" t="s">
        <v>333</v>
      </c>
      <c r="FR31" s="85" t="s">
        <v>333</v>
      </c>
      <c r="FS31" s="85" t="s">
        <v>333</v>
      </c>
      <c r="FT31" s="85" t="s">
        <v>333</v>
      </c>
      <c r="FU31" s="85" t="s">
        <v>333</v>
      </c>
      <c r="FV31" s="85" t="s">
        <v>333</v>
      </c>
      <c r="FW31" s="85" t="s">
        <v>333</v>
      </c>
      <c r="FX31" s="85" t="s">
        <v>333</v>
      </c>
      <c r="FY31" s="85" t="s">
        <v>333</v>
      </c>
      <c r="FZ31" s="85" t="s">
        <v>333</v>
      </c>
      <c r="GA31" s="85" t="s">
        <v>333</v>
      </c>
      <c r="GB31" s="85" t="s">
        <v>333</v>
      </c>
      <c r="GC31" s="85" t="s">
        <v>333</v>
      </c>
      <c r="GD31" s="85" t="s">
        <v>333</v>
      </c>
      <c r="GE31" s="85" t="s">
        <v>333</v>
      </c>
      <c r="GF31" s="85" t="s">
        <v>333</v>
      </c>
      <c r="GG31" s="85" t="s">
        <v>333</v>
      </c>
      <c r="GH31" s="85" t="s">
        <v>333</v>
      </c>
      <c r="GI31" s="85" t="s">
        <v>333</v>
      </c>
      <c r="GJ31" s="85" t="s">
        <v>333</v>
      </c>
      <c r="GK31" s="85" t="s">
        <v>333</v>
      </c>
      <c r="GL31" s="85" t="s">
        <v>333</v>
      </c>
      <c r="GM31" s="85" t="s">
        <v>333</v>
      </c>
      <c r="GN31" s="85" t="s">
        <v>333</v>
      </c>
      <c r="GO31" s="85" t="s">
        <v>333</v>
      </c>
      <c r="GP31" s="85" t="s">
        <v>333</v>
      </c>
      <c r="GQ31" s="85" t="s">
        <v>333</v>
      </c>
      <c r="GR31" s="85" t="s">
        <v>333</v>
      </c>
      <c r="GS31" s="85" t="s">
        <v>333</v>
      </c>
      <c r="GT31" s="85" t="s">
        <v>333</v>
      </c>
      <c r="GU31" s="85" t="s">
        <v>333</v>
      </c>
      <c r="GV31" s="85" t="s">
        <v>333</v>
      </c>
      <c r="GW31" s="85" t="s">
        <v>333</v>
      </c>
      <c r="GX31" s="85" t="s">
        <v>333</v>
      </c>
      <c r="GY31" s="85" t="s">
        <v>333</v>
      </c>
      <c r="GZ31" s="85" t="s">
        <v>333</v>
      </c>
      <c r="HA31" s="85" t="s">
        <v>333</v>
      </c>
      <c r="HB31" s="85" t="s">
        <v>333</v>
      </c>
      <c r="HC31" s="85" t="s">
        <v>333</v>
      </c>
      <c r="HD31" s="85" t="s">
        <v>333</v>
      </c>
      <c r="HE31" s="85" t="s">
        <v>333</v>
      </c>
      <c r="HF31" s="85" t="s">
        <v>333</v>
      </c>
      <c r="HG31" s="85" t="s">
        <v>333</v>
      </c>
      <c r="HH31" s="85" t="s">
        <v>333</v>
      </c>
      <c r="HI31" s="85" t="s">
        <v>333</v>
      </c>
      <c r="HJ31" s="85" t="s">
        <v>333</v>
      </c>
      <c r="HK31" s="85" t="s">
        <v>333</v>
      </c>
      <c r="HL31" s="85" t="s">
        <v>333</v>
      </c>
    </row>
    <row r="32" spans="1:220" x14ac:dyDescent="0.15">
      <c r="A32" s="122">
        <v>31</v>
      </c>
      <c r="B32" s="120" t="s">
        <v>934</v>
      </c>
      <c r="C32" s="120" t="s">
        <v>23</v>
      </c>
      <c r="D32" s="121" t="s">
        <v>12</v>
      </c>
      <c r="E32" s="120" t="s">
        <v>931</v>
      </c>
      <c r="F32" s="121" t="s">
        <v>932</v>
      </c>
      <c r="G32" s="121" t="s">
        <v>933</v>
      </c>
      <c r="H32" s="126">
        <v>690</v>
      </c>
      <c r="I32" s="126"/>
      <c r="J32" s="87" t="s">
        <v>335</v>
      </c>
      <c r="K32" s="85">
        <v>1</v>
      </c>
      <c r="L32" s="85">
        <v>1</v>
      </c>
      <c r="M32" s="88"/>
      <c r="N32" s="85" t="s">
        <v>333</v>
      </c>
      <c r="O32" s="85" t="s">
        <v>333</v>
      </c>
      <c r="P32" s="85" t="s">
        <v>240</v>
      </c>
      <c r="Q32" s="85" t="s">
        <v>333</v>
      </c>
      <c r="R32" s="85">
        <v>10</v>
      </c>
      <c r="S32" s="85">
        <v>10</v>
      </c>
      <c r="T32" s="85" t="s">
        <v>334</v>
      </c>
      <c r="U32" s="85" t="s">
        <v>333</v>
      </c>
      <c r="V32" s="85" t="s">
        <v>333</v>
      </c>
      <c r="W32" s="85" t="s">
        <v>333</v>
      </c>
      <c r="X32" s="85" t="s">
        <v>333</v>
      </c>
      <c r="Y32" s="85" t="s">
        <v>333</v>
      </c>
      <c r="Z32" s="85" t="s">
        <v>333</v>
      </c>
      <c r="AA32" s="85" t="s">
        <v>333</v>
      </c>
      <c r="AB32" s="85" t="s">
        <v>333</v>
      </c>
      <c r="AC32" s="85" t="s">
        <v>333</v>
      </c>
      <c r="AD32" s="85" t="s">
        <v>333</v>
      </c>
      <c r="AE32" s="85" t="s">
        <v>333</v>
      </c>
      <c r="AF32" s="85" t="s">
        <v>333</v>
      </c>
      <c r="AG32" s="85" t="s">
        <v>333</v>
      </c>
      <c r="AH32" s="85" t="s">
        <v>333</v>
      </c>
      <c r="AI32" s="85" t="s">
        <v>333</v>
      </c>
      <c r="AJ32" s="85" t="s">
        <v>333</v>
      </c>
      <c r="AK32" s="85" t="s">
        <v>333</v>
      </c>
      <c r="AL32" s="85" t="s">
        <v>333</v>
      </c>
      <c r="AM32" s="85" t="s">
        <v>333</v>
      </c>
      <c r="AN32" s="85" t="s">
        <v>333</v>
      </c>
      <c r="AO32" s="85" t="s">
        <v>333</v>
      </c>
      <c r="AP32" s="85" t="s">
        <v>333</v>
      </c>
      <c r="AQ32" s="85" t="s">
        <v>333</v>
      </c>
      <c r="AR32" s="85" t="s">
        <v>333</v>
      </c>
      <c r="AS32" s="85" t="s">
        <v>333</v>
      </c>
      <c r="AT32" s="85" t="s">
        <v>333</v>
      </c>
      <c r="AU32" s="85" t="s">
        <v>333</v>
      </c>
      <c r="AV32" s="85" t="s">
        <v>333</v>
      </c>
      <c r="AW32" s="85" t="s">
        <v>333</v>
      </c>
      <c r="AX32" s="85" t="s">
        <v>333</v>
      </c>
      <c r="AY32" s="85" t="s">
        <v>333</v>
      </c>
      <c r="AZ32" s="85" t="s">
        <v>333</v>
      </c>
      <c r="BA32" s="85" t="s">
        <v>333</v>
      </c>
      <c r="BB32" s="85" t="s">
        <v>333</v>
      </c>
      <c r="BC32" s="85" t="s">
        <v>333</v>
      </c>
      <c r="BD32" s="85" t="s">
        <v>333</v>
      </c>
      <c r="BE32" s="85" t="s">
        <v>333</v>
      </c>
      <c r="BF32" s="85" t="s">
        <v>333</v>
      </c>
      <c r="BG32" s="85" t="s">
        <v>333</v>
      </c>
      <c r="BH32" s="85" t="s">
        <v>333</v>
      </c>
      <c r="BI32" s="85" t="s">
        <v>333</v>
      </c>
      <c r="BJ32" s="85" t="s">
        <v>333</v>
      </c>
      <c r="BK32" s="85" t="s">
        <v>333</v>
      </c>
      <c r="BL32" s="85" t="s">
        <v>333</v>
      </c>
      <c r="BM32" s="85" t="s">
        <v>333</v>
      </c>
      <c r="BN32" s="85" t="s">
        <v>333</v>
      </c>
      <c r="BO32" s="85" t="s">
        <v>333</v>
      </c>
      <c r="BP32" s="85" t="s">
        <v>333</v>
      </c>
      <c r="BQ32" s="85" t="s">
        <v>333</v>
      </c>
      <c r="BR32" s="85" t="s">
        <v>333</v>
      </c>
      <c r="BS32" s="85" t="s">
        <v>333</v>
      </c>
      <c r="BT32" s="85" t="s">
        <v>333</v>
      </c>
      <c r="BU32" s="85" t="s">
        <v>333</v>
      </c>
      <c r="BV32" s="85" t="s">
        <v>333</v>
      </c>
      <c r="BW32" s="85" t="s">
        <v>333</v>
      </c>
      <c r="BX32" s="85" t="s">
        <v>333</v>
      </c>
      <c r="BY32" s="85" t="s">
        <v>333</v>
      </c>
      <c r="BZ32" s="85" t="s">
        <v>333</v>
      </c>
      <c r="CA32" s="85" t="s">
        <v>333</v>
      </c>
      <c r="CB32" s="85" t="s">
        <v>333</v>
      </c>
      <c r="CC32" s="85" t="s">
        <v>333</v>
      </c>
      <c r="CD32" s="85" t="s">
        <v>333</v>
      </c>
      <c r="CE32" s="85" t="s">
        <v>333</v>
      </c>
      <c r="CF32" s="85" t="s">
        <v>333</v>
      </c>
      <c r="CG32" s="85" t="s">
        <v>333</v>
      </c>
      <c r="CH32" s="85" t="s">
        <v>333</v>
      </c>
      <c r="CI32" s="85" t="s">
        <v>333</v>
      </c>
      <c r="CJ32" s="85" t="s">
        <v>333</v>
      </c>
      <c r="CK32" s="85" t="s">
        <v>333</v>
      </c>
      <c r="CL32" s="85" t="s">
        <v>333</v>
      </c>
      <c r="CM32" s="85" t="s">
        <v>333</v>
      </c>
      <c r="CN32" s="85" t="s">
        <v>333</v>
      </c>
      <c r="CO32" s="85" t="s">
        <v>333</v>
      </c>
      <c r="CP32" s="85" t="s">
        <v>333</v>
      </c>
      <c r="CQ32" s="85" t="s">
        <v>333</v>
      </c>
      <c r="CR32" s="85" t="s">
        <v>333</v>
      </c>
      <c r="CS32" s="85" t="s">
        <v>333</v>
      </c>
      <c r="CT32" s="85" t="s">
        <v>333</v>
      </c>
      <c r="CU32" s="85" t="s">
        <v>333</v>
      </c>
      <c r="CV32" s="85" t="s">
        <v>333</v>
      </c>
      <c r="CW32" s="85" t="s">
        <v>333</v>
      </c>
      <c r="CX32" s="85" t="s">
        <v>333</v>
      </c>
      <c r="CY32" s="85" t="s">
        <v>333</v>
      </c>
      <c r="CZ32" s="85" t="s">
        <v>333</v>
      </c>
      <c r="DA32" s="85" t="s">
        <v>333</v>
      </c>
      <c r="DB32" s="85" t="s">
        <v>333</v>
      </c>
      <c r="DC32" s="85" t="s">
        <v>333</v>
      </c>
      <c r="DD32" s="85" t="s">
        <v>333</v>
      </c>
      <c r="DE32" s="85" t="s">
        <v>333</v>
      </c>
      <c r="DF32" s="85" t="s">
        <v>333</v>
      </c>
      <c r="DG32" s="85" t="s">
        <v>333</v>
      </c>
      <c r="DH32" s="85" t="s">
        <v>333</v>
      </c>
      <c r="DI32" s="85" t="s">
        <v>333</v>
      </c>
      <c r="DJ32" s="85" t="s">
        <v>333</v>
      </c>
      <c r="DK32" s="85" t="s">
        <v>333</v>
      </c>
      <c r="DL32" s="85" t="s">
        <v>333</v>
      </c>
      <c r="DM32" s="85" t="s">
        <v>333</v>
      </c>
      <c r="DN32" s="85" t="s">
        <v>333</v>
      </c>
      <c r="DO32" s="85" t="s">
        <v>333</v>
      </c>
      <c r="DP32" s="85" t="s">
        <v>333</v>
      </c>
      <c r="DQ32" s="85" t="s">
        <v>333</v>
      </c>
      <c r="DR32" s="85" t="s">
        <v>333</v>
      </c>
      <c r="DS32" s="85" t="s">
        <v>333</v>
      </c>
      <c r="DT32" s="85" t="s">
        <v>333</v>
      </c>
      <c r="DU32" s="85" t="s">
        <v>333</v>
      </c>
      <c r="DV32" s="85" t="s">
        <v>333</v>
      </c>
      <c r="DW32" s="85" t="s">
        <v>333</v>
      </c>
      <c r="DX32" s="85" t="s">
        <v>333</v>
      </c>
      <c r="DY32" s="85" t="s">
        <v>333</v>
      </c>
      <c r="DZ32" s="85" t="s">
        <v>333</v>
      </c>
      <c r="EA32" s="85" t="s">
        <v>333</v>
      </c>
      <c r="EB32" s="85" t="s">
        <v>333</v>
      </c>
      <c r="EC32" s="85" t="s">
        <v>333</v>
      </c>
      <c r="ED32" s="85" t="s">
        <v>333</v>
      </c>
      <c r="EE32" s="85" t="s">
        <v>333</v>
      </c>
      <c r="EF32" s="85" t="s">
        <v>333</v>
      </c>
      <c r="EG32" s="85" t="s">
        <v>333</v>
      </c>
      <c r="EH32" s="85" t="s">
        <v>333</v>
      </c>
      <c r="EI32" s="85" t="s">
        <v>333</v>
      </c>
      <c r="EJ32" s="85" t="s">
        <v>333</v>
      </c>
      <c r="EK32" s="85" t="s">
        <v>333</v>
      </c>
      <c r="EL32" s="85" t="s">
        <v>333</v>
      </c>
      <c r="EM32" s="85" t="s">
        <v>333</v>
      </c>
      <c r="EN32" s="85" t="s">
        <v>333</v>
      </c>
      <c r="EO32" s="85" t="s">
        <v>333</v>
      </c>
      <c r="EP32" s="85" t="s">
        <v>333</v>
      </c>
      <c r="EQ32" s="85" t="s">
        <v>333</v>
      </c>
      <c r="ER32" s="85" t="s">
        <v>333</v>
      </c>
      <c r="ES32" s="85" t="s">
        <v>333</v>
      </c>
      <c r="ET32" s="85" t="s">
        <v>333</v>
      </c>
      <c r="EU32" s="85" t="s">
        <v>333</v>
      </c>
      <c r="EV32" s="85" t="s">
        <v>333</v>
      </c>
      <c r="EW32" s="85" t="s">
        <v>333</v>
      </c>
      <c r="EX32" s="85" t="s">
        <v>333</v>
      </c>
      <c r="EY32" s="85" t="s">
        <v>333</v>
      </c>
      <c r="EZ32" s="85" t="s">
        <v>333</v>
      </c>
      <c r="FA32" s="85" t="s">
        <v>333</v>
      </c>
      <c r="FB32" s="85" t="s">
        <v>333</v>
      </c>
      <c r="FC32" s="85" t="s">
        <v>333</v>
      </c>
      <c r="FD32" s="85" t="s">
        <v>333</v>
      </c>
      <c r="FE32" s="85" t="s">
        <v>333</v>
      </c>
      <c r="FF32" s="85" t="s">
        <v>333</v>
      </c>
      <c r="FG32" s="85" t="s">
        <v>333</v>
      </c>
      <c r="FH32" s="85" t="s">
        <v>333</v>
      </c>
      <c r="FI32" s="85" t="s">
        <v>333</v>
      </c>
      <c r="FJ32" s="85" t="s">
        <v>333</v>
      </c>
      <c r="FK32" s="85" t="s">
        <v>333</v>
      </c>
      <c r="FL32" s="85" t="s">
        <v>333</v>
      </c>
      <c r="FM32" s="85" t="s">
        <v>333</v>
      </c>
      <c r="FN32" s="85" t="s">
        <v>333</v>
      </c>
      <c r="FO32" s="85" t="s">
        <v>333</v>
      </c>
      <c r="FP32" s="85" t="s">
        <v>333</v>
      </c>
      <c r="FQ32" s="85" t="s">
        <v>333</v>
      </c>
      <c r="FR32" s="85" t="s">
        <v>333</v>
      </c>
      <c r="FS32" s="85" t="s">
        <v>333</v>
      </c>
      <c r="FT32" s="85" t="s">
        <v>333</v>
      </c>
      <c r="FU32" s="85" t="s">
        <v>333</v>
      </c>
      <c r="FV32" s="85" t="s">
        <v>333</v>
      </c>
      <c r="FW32" s="85" t="s">
        <v>333</v>
      </c>
      <c r="FX32" s="85" t="s">
        <v>333</v>
      </c>
      <c r="FY32" s="85" t="s">
        <v>333</v>
      </c>
      <c r="FZ32" s="85" t="s">
        <v>333</v>
      </c>
      <c r="GA32" s="85" t="s">
        <v>333</v>
      </c>
      <c r="GB32" s="85" t="s">
        <v>333</v>
      </c>
      <c r="GC32" s="85" t="s">
        <v>333</v>
      </c>
      <c r="GD32" s="85" t="s">
        <v>333</v>
      </c>
      <c r="GE32" s="85" t="s">
        <v>333</v>
      </c>
      <c r="GF32" s="85" t="s">
        <v>333</v>
      </c>
      <c r="GG32" s="85" t="s">
        <v>333</v>
      </c>
      <c r="GH32" s="85" t="s">
        <v>333</v>
      </c>
      <c r="GI32" s="85" t="s">
        <v>333</v>
      </c>
      <c r="GJ32" s="85" t="s">
        <v>333</v>
      </c>
      <c r="GK32" s="85" t="s">
        <v>333</v>
      </c>
      <c r="GL32" s="85" t="s">
        <v>333</v>
      </c>
      <c r="GM32" s="85" t="s">
        <v>333</v>
      </c>
      <c r="GN32" s="85" t="s">
        <v>333</v>
      </c>
      <c r="GO32" s="85" t="s">
        <v>333</v>
      </c>
      <c r="GP32" s="85" t="s">
        <v>333</v>
      </c>
      <c r="GQ32" s="85" t="s">
        <v>333</v>
      </c>
      <c r="GR32" s="85" t="s">
        <v>333</v>
      </c>
      <c r="GS32" s="85" t="s">
        <v>333</v>
      </c>
      <c r="GT32" s="85" t="s">
        <v>333</v>
      </c>
      <c r="GU32" s="85" t="s">
        <v>333</v>
      </c>
      <c r="GV32" s="85" t="s">
        <v>333</v>
      </c>
      <c r="GW32" s="85" t="s">
        <v>333</v>
      </c>
      <c r="GX32" s="85" t="s">
        <v>333</v>
      </c>
      <c r="GY32" s="85" t="s">
        <v>333</v>
      </c>
      <c r="GZ32" s="85" t="s">
        <v>333</v>
      </c>
      <c r="HA32" s="85" t="s">
        <v>333</v>
      </c>
      <c r="HB32" s="85" t="s">
        <v>333</v>
      </c>
      <c r="HC32" s="85" t="s">
        <v>333</v>
      </c>
      <c r="HD32" s="85" t="s">
        <v>333</v>
      </c>
      <c r="HE32" s="85" t="s">
        <v>333</v>
      </c>
      <c r="HF32" s="85" t="s">
        <v>333</v>
      </c>
      <c r="HG32" s="85" t="s">
        <v>333</v>
      </c>
      <c r="HH32" s="85" t="s">
        <v>333</v>
      </c>
      <c r="HI32" s="85" t="s">
        <v>333</v>
      </c>
      <c r="HJ32" s="85" t="s">
        <v>333</v>
      </c>
      <c r="HK32" s="85" t="s">
        <v>333</v>
      </c>
      <c r="HL32" s="85" t="s">
        <v>333</v>
      </c>
    </row>
    <row r="33" spans="1:220" x14ac:dyDescent="0.15">
      <c r="A33" s="122">
        <v>32</v>
      </c>
      <c r="B33" s="120" t="s">
        <v>4</v>
      </c>
      <c r="C33" s="120" t="s">
        <v>5</v>
      </c>
      <c r="D33" s="121" t="s">
        <v>12</v>
      </c>
      <c r="E33" s="120" t="s">
        <v>931</v>
      </c>
      <c r="F33" s="121" t="s">
        <v>932</v>
      </c>
      <c r="G33" s="121" t="s">
        <v>933</v>
      </c>
      <c r="H33" s="147">
        <v>560</v>
      </c>
      <c r="I33" s="126"/>
      <c r="J33" s="87" t="s">
        <v>4</v>
      </c>
      <c r="K33" s="85">
        <v>1</v>
      </c>
      <c r="L33" s="85">
        <v>1</v>
      </c>
      <c r="M33" s="88"/>
      <c r="N33" s="85" t="s">
        <v>333</v>
      </c>
      <c r="O33" s="85" t="s">
        <v>333</v>
      </c>
      <c r="P33" s="85" t="s">
        <v>240</v>
      </c>
      <c r="Q33" s="85" t="s">
        <v>333</v>
      </c>
      <c r="R33" s="85">
        <v>10</v>
      </c>
      <c r="S33" s="85">
        <v>10</v>
      </c>
      <c r="T33" s="85" t="s">
        <v>334</v>
      </c>
      <c r="U33" s="85" t="s">
        <v>333</v>
      </c>
      <c r="V33" s="85" t="s">
        <v>333</v>
      </c>
      <c r="W33" s="85" t="s">
        <v>333</v>
      </c>
      <c r="X33" s="85" t="s">
        <v>333</v>
      </c>
      <c r="Y33" s="85" t="s">
        <v>333</v>
      </c>
      <c r="Z33" s="85" t="s">
        <v>333</v>
      </c>
      <c r="AA33" s="85" t="s">
        <v>333</v>
      </c>
      <c r="AB33" s="85" t="s">
        <v>333</v>
      </c>
      <c r="AC33" s="85" t="s">
        <v>333</v>
      </c>
      <c r="AD33" s="85" t="s">
        <v>333</v>
      </c>
      <c r="AE33" s="85" t="s">
        <v>333</v>
      </c>
      <c r="AF33" s="85" t="s">
        <v>333</v>
      </c>
      <c r="AG33" s="85" t="s">
        <v>333</v>
      </c>
      <c r="AH33" s="85" t="s">
        <v>333</v>
      </c>
      <c r="AI33" s="85" t="s">
        <v>333</v>
      </c>
      <c r="AJ33" s="85" t="s">
        <v>333</v>
      </c>
      <c r="AK33" s="85" t="s">
        <v>333</v>
      </c>
      <c r="AL33" s="85" t="s">
        <v>333</v>
      </c>
      <c r="AM33" s="85" t="s">
        <v>333</v>
      </c>
      <c r="AN33" s="85" t="s">
        <v>333</v>
      </c>
      <c r="AO33" s="85" t="s">
        <v>333</v>
      </c>
      <c r="AP33" s="85" t="s">
        <v>333</v>
      </c>
      <c r="AQ33" s="85" t="s">
        <v>333</v>
      </c>
      <c r="AR33" s="85" t="s">
        <v>333</v>
      </c>
      <c r="AS33" s="85" t="s">
        <v>333</v>
      </c>
      <c r="AT33" s="85" t="s">
        <v>333</v>
      </c>
      <c r="AU33" s="85" t="s">
        <v>333</v>
      </c>
      <c r="AV33" s="85" t="s">
        <v>333</v>
      </c>
      <c r="AW33" s="85" t="s">
        <v>333</v>
      </c>
      <c r="AX33" s="85" t="s">
        <v>333</v>
      </c>
      <c r="AY33" s="85" t="s">
        <v>333</v>
      </c>
      <c r="AZ33" s="85" t="s">
        <v>333</v>
      </c>
      <c r="BA33" s="85" t="s">
        <v>333</v>
      </c>
      <c r="BB33" s="85" t="s">
        <v>333</v>
      </c>
      <c r="BC33" s="85" t="s">
        <v>333</v>
      </c>
      <c r="BD33" s="85" t="s">
        <v>333</v>
      </c>
      <c r="BE33" s="85" t="s">
        <v>333</v>
      </c>
      <c r="BF33" s="85" t="s">
        <v>333</v>
      </c>
      <c r="BG33" s="85" t="s">
        <v>333</v>
      </c>
      <c r="BH33" s="85" t="s">
        <v>333</v>
      </c>
      <c r="BI33" s="85" t="s">
        <v>333</v>
      </c>
      <c r="BJ33" s="85" t="s">
        <v>333</v>
      </c>
      <c r="BK33" s="85" t="s">
        <v>333</v>
      </c>
      <c r="BL33" s="85" t="s">
        <v>333</v>
      </c>
      <c r="BM33" s="85" t="s">
        <v>333</v>
      </c>
      <c r="BN33" s="85" t="s">
        <v>333</v>
      </c>
      <c r="BO33" s="85" t="s">
        <v>333</v>
      </c>
      <c r="BP33" s="85" t="s">
        <v>333</v>
      </c>
      <c r="BQ33" s="85" t="s">
        <v>333</v>
      </c>
      <c r="BR33" s="85" t="s">
        <v>333</v>
      </c>
      <c r="BS33" s="85" t="s">
        <v>333</v>
      </c>
      <c r="BT33" s="85" t="s">
        <v>333</v>
      </c>
      <c r="BU33" s="85" t="s">
        <v>333</v>
      </c>
      <c r="BV33" s="85" t="s">
        <v>333</v>
      </c>
      <c r="BW33" s="85" t="s">
        <v>333</v>
      </c>
      <c r="BX33" s="85" t="s">
        <v>333</v>
      </c>
      <c r="BY33" s="85" t="s">
        <v>333</v>
      </c>
      <c r="BZ33" s="85" t="s">
        <v>333</v>
      </c>
      <c r="CA33" s="85" t="s">
        <v>333</v>
      </c>
      <c r="CB33" s="85" t="s">
        <v>333</v>
      </c>
      <c r="CC33" s="85" t="s">
        <v>333</v>
      </c>
      <c r="CD33" s="85" t="s">
        <v>333</v>
      </c>
      <c r="CE33" s="85" t="s">
        <v>333</v>
      </c>
      <c r="CF33" s="85" t="s">
        <v>333</v>
      </c>
      <c r="CG33" s="85" t="s">
        <v>333</v>
      </c>
      <c r="CH33" s="85" t="s">
        <v>333</v>
      </c>
      <c r="CI33" s="85" t="s">
        <v>333</v>
      </c>
      <c r="CJ33" s="85" t="s">
        <v>333</v>
      </c>
      <c r="CK33" s="85" t="s">
        <v>333</v>
      </c>
      <c r="CL33" s="85" t="s">
        <v>333</v>
      </c>
      <c r="CM33" s="85" t="s">
        <v>333</v>
      </c>
      <c r="CN33" s="85" t="s">
        <v>333</v>
      </c>
      <c r="CO33" s="85" t="s">
        <v>333</v>
      </c>
      <c r="CP33" s="85" t="s">
        <v>333</v>
      </c>
      <c r="CQ33" s="85" t="s">
        <v>333</v>
      </c>
      <c r="CR33" s="85" t="s">
        <v>333</v>
      </c>
      <c r="CS33" s="85" t="s">
        <v>333</v>
      </c>
      <c r="CT33" s="85" t="s">
        <v>333</v>
      </c>
      <c r="CU33" s="85" t="s">
        <v>333</v>
      </c>
      <c r="CV33" s="85" t="s">
        <v>333</v>
      </c>
      <c r="CW33" s="85" t="s">
        <v>333</v>
      </c>
      <c r="CX33" s="85" t="s">
        <v>333</v>
      </c>
      <c r="CY33" s="85" t="s">
        <v>333</v>
      </c>
      <c r="CZ33" s="85" t="s">
        <v>333</v>
      </c>
      <c r="DA33" s="85" t="s">
        <v>333</v>
      </c>
      <c r="DB33" s="85" t="s">
        <v>333</v>
      </c>
      <c r="DC33" s="85" t="s">
        <v>333</v>
      </c>
      <c r="DD33" s="85" t="s">
        <v>333</v>
      </c>
      <c r="DE33" s="85" t="s">
        <v>333</v>
      </c>
      <c r="DF33" s="85" t="s">
        <v>333</v>
      </c>
      <c r="DG33" s="85" t="s">
        <v>333</v>
      </c>
      <c r="DH33" s="85" t="s">
        <v>333</v>
      </c>
      <c r="DI33" s="85" t="s">
        <v>333</v>
      </c>
      <c r="DJ33" s="85" t="s">
        <v>333</v>
      </c>
      <c r="DK33" s="85" t="s">
        <v>333</v>
      </c>
      <c r="DL33" s="85" t="s">
        <v>333</v>
      </c>
      <c r="DM33" s="85" t="s">
        <v>333</v>
      </c>
      <c r="DN33" s="85" t="s">
        <v>333</v>
      </c>
      <c r="DO33" s="85" t="s">
        <v>333</v>
      </c>
      <c r="DP33" s="85" t="s">
        <v>333</v>
      </c>
      <c r="DQ33" s="85" t="s">
        <v>333</v>
      </c>
      <c r="DR33" s="85" t="s">
        <v>333</v>
      </c>
      <c r="DS33" s="85" t="s">
        <v>333</v>
      </c>
      <c r="DT33" s="85" t="s">
        <v>333</v>
      </c>
      <c r="DU33" s="85" t="s">
        <v>333</v>
      </c>
      <c r="DV33" s="85" t="s">
        <v>333</v>
      </c>
      <c r="DW33" s="85" t="s">
        <v>333</v>
      </c>
      <c r="DX33" s="85" t="s">
        <v>333</v>
      </c>
      <c r="DY33" s="85" t="s">
        <v>333</v>
      </c>
      <c r="DZ33" s="85" t="s">
        <v>333</v>
      </c>
      <c r="EA33" s="85" t="s">
        <v>333</v>
      </c>
      <c r="EB33" s="85" t="s">
        <v>333</v>
      </c>
      <c r="EC33" s="85" t="s">
        <v>333</v>
      </c>
      <c r="ED33" s="85" t="s">
        <v>333</v>
      </c>
      <c r="EE33" s="85" t="s">
        <v>333</v>
      </c>
      <c r="EF33" s="85" t="s">
        <v>333</v>
      </c>
      <c r="EG33" s="85" t="s">
        <v>333</v>
      </c>
      <c r="EH33" s="85" t="s">
        <v>333</v>
      </c>
      <c r="EI33" s="85" t="s">
        <v>333</v>
      </c>
      <c r="EJ33" s="85" t="s">
        <v>333</v>
      </c>
      <c r="EK33" s="85" t="s">
        <v>333</v>
      </c>
      <c r="EL33" s="85" t="s">
        <v>333</v>
      </c>
      <c r="EM33" s="85" t="s">
        <v>333</v>
      </c>
      <c r="EN33" s="85" t="s">
        <v>333</v>
      </c>
      <c r="EO33" s="85" t="s">
        <v>333</v>
      </c>
      <c r="EP33" s="85" t="s">
        <v>333</v>
      </c>
      <c r="EQ33" s="85" t="s">
        <v>333</v>
      </c>
      <c r="ER33" s="85" t="s">
        <v>333</v>
      </c>
      <c r="ES33" s="85" t="s">
        <v>333</v>
      </c>
      <c r="ET33" s="85" t="s">
        <v>333</v>
      </c>
      <c r="EU33" s="85" t="s">
        <v>333</v>
      </c>
      <c r="EV33" s="85" t="s">
        <v>333</v>
      </c>
      <c r="EW33" s="85" t="s">
        <v>333</v>
      </c>
      <c r="EX33" s="85" t="s">
        <v>333</v>
      </c>
      <c r="EY33" s="85" t="s">
        <v>333</v>
      </c>
      <c r="EZ33" s="85" t="s">
        <v>333</v>
      </c>
      <c r="FA33" s="85" t="s">
        <v>333</v>
      </c>
      <c r="FB33" s="85" t="s">
        <v>333</v>
      </c>
      <c r="FC33" s="85" t="s">
        <v>333</v>
      </c>
      <c r="FD33" s="85" t="s">
        <v>333</v>
      </c>
      <c r="FE33" s="85" t="s">
        <v>333</v>
      </c>
      <c r="FF33" s="85" t="s">
        <v>333</v>
      </c>
      <c r="FG33" s="85" t="s">
        <v>333</v>
      </c>
      <c r="FH33" s="85" t="s">
        <v>333</v>
      </c>
      <c r="FI33" s="85" t="s">
        <v>333</v>
      </c>
      <c r="FJ33" s="85" t="s">
        <v>333</v>
      </c>
      <c r="FK33" s="85" t="s">
        <v>333</v>
      </c>
      <c r="FL33" s="85" t="s">
        <v>333</v>
      </c>
      <c r="FM33" s="85" t="s">
        <v>333</v>
      </c>
      <c r="FN33" s="85" t="s">
        <v>333</v>
      </c>
      <c r="FO33" s="85" t="s">
        <v>333</v>
      </c>
      <c r="FP33" s="85" t="s">
        <v>333</v>
      </c>
      <c r="FQ33" s="85" t="s">
        <v>333</v>
      </c>
      <c r="FR33" s="85" t="s">
        <v>333</v>
      </c>
      <c r="FS33" s="85" t="s">
        <v>333</v>
      </c>
      <c r="FT33" s="85" t="s">
        <v>333</v>
      </c>
      <c r="FU33" s="85" t="s">
        <v>333</v>
      </c>
      <c r="FV33" s="85" t="s">
        <v>333</v>
      </c>
      <c r="FW33" s="85" t="s">
        <v>333</v>
      </c>
      <c r="FX33" s="85" t="s">
        <v>333</v>
      </c>
      <c r="FY33" s="85" t="s">
        <v>333</v>
      </c>
      <c r="FZ33" s="85" t="s">
        <v>333</v>
      </c>
      <c r="GA33" s="85" t="s">
        <v>333</v>
      </c>
      <c r="GB33" s="85" t="s">
        <v>333</v>
      </c>
      <c r="GC33" s="85" t="s">
        <v>333</v>
      </c>
      <c r="GD33" s="85" t="s">
        <v>333</v>
      </c>
      <c r="GE33" s="85" t="s">
        <v>333</v>
      </c>
      <c r="GF33" s="85" t="s">
        <v>333</v>
      </c>
      <c r="GG33" s="85" t="s">
        <v>333</v>
      </c>
      <c r="GH33" s="85" t="s">
        <v>333</v>
      </c>
      <c r="GI33" s="85" t="s">
        <v>333</v>
      </c>
      <c r="GJ33" s="85" t="s">
        <v>333</v>
      </c>
      <c r="GK33" s="85" t="s">
        <v>333</v>
      </c>
      <c r="GL33" s="85" t="s">
        <v>333</v>
      </c>
      <c r="GM33" s="85" t="s">
        <v>333</v>
      </c>
      <c r="GN33" s="85" t="s">
        <v>333</v>
      </c>
      <c r="GO33" s="85" t="s">
        <v>333</v>
      </c>
      <c r="GP33" s="85" t="s">
        <v>333</v>
      </c>
      <c r="GQ33" s="85" t="s">
        <v>333</v>
      </c>
      <c r="GR33" s="85" t="s">
        <v>333</v>
      </c>
      <c r="GS33" s="85" t="s">
        <v>333</v>
      </c>
      <c r="GT33" s="85" t="s">
        <v>333</v>
      </c>
      <c r="GU33" s="85" t="s">
        <v>333</v>
      </c>
      <c r="GV33" s="85" t="s">
        <v>333</v>
      </c>
      <c r="GW33" s="85" t="s">
        <v>333</v>
      </c>
      <c r="GX33" s="85" t="s">
        <v>333</v>
      </c>
      <c r="GY33" s="85" t="s">
        <v>333</v>
      </c>
      <c r="GZ33" s="85" t="s">
        <v>333</v>
      </c>
      <c r="HA33" s="85" t="s">
        <v>333</v>
      </c>
      <c r="HB33" s="85" t="s">
        <v>333</v>
      </c>
      <c r="HC33" s="85" t="s">
        <v>333</v>
      </c>
      <c r="HD33" s="85" t="s">
        <v>333</v>
      </c>
      <c r="HE33" s="85" t="s">
        <v>333</v>
      </c>
      <c r="HF33" s="85" t="s">
        <v>333</v>
      </c>
      <c r="HG33" s="85" t="s">
        <v>333</v>
      </c>
      <c r="HH33" s="85" t="s">
        <v>333</v>
      </c>
      <c r="HI33" s="85" t="s">
        <v>333</v>
      </c>
      <c r="HJ33" s="85" t="s">
        <v>333</v>
      </c>
      <c r="HK33" s="85" t="s">
        <v>333</v>
      </c>
      <c r="HL33" s="85" t="s">
        <v>333</v>
      </c>
    </row>
    <row r="34" spans="1:220" x14ac:dyDescent="0.15">
      <c r="A34" s="122">
        <v>33</v>
      </c>
      <c r="B34" s="120" t="s">
        <v>6</v>
      </c>
      <c r="C34" s="120" t="s">
        <v>24</v>
      </c>
      <c r="D34" s="121" t="s">
        <v>12</v>
      </c>
      <c r="E34" s="120" t="s">
        <v>931</v>
      </c>
      <c r="F34" s="121" t="s">
        <v>932</v>
      </c>
      <c r="G34" s="121" t="s">
        <v>933</v>
      </c>
      <c r="H34" s="147">
        <v>580</v>
      </c>
      <c r="I34" s="126"/>
      <c r="J34" s="87" t="s">
        <v>6</v>
      </c>
      <c r="K34" s="85">
        <v>1</v>
      </c>
      <c r="L34" s="85">
        <v>1</v>
      </c>
      <c r="M34" s="88"/>
      <c r="N34" s="85" t="s">
        <v>333</v>
      </c>
      <c r="O34" s="85" t="s">
        <v>333</v>
      </c>
      <c r="P34" s="85" t="s">
        <v>240</v>
      </c>
      <c r="Q34" s="85" t="s">
        <v>333</v>
      </c>
      <c r="R34" s="85">
        <v>10</v>
      </c>
      <c r="S34" s="85">
        <v>10</v>
      </c>
      <c r="T34" s="85" t="s">
        <v>334</v>
      </c>
      <c r="U34" s="85" t="s">
        <v>333</v>
      </c>
      <c r="V34" s="85" t="s">
        <v>333</v>
      </c>
      <c r="W34" s="85" t="s">
        <v>333</v>
      </c>
      <c r="X34" s="85" t="s">
        <v>333</v>
      </c>
      <c r="Y34" s="85" t="s">
        <v>333</v>
      </c>
      <c r="Z34" s="85" t="s">
        <v>333</v>
      </c>
      <c r="AA34" s="85" t="s">
        <v>333</v>
      </c>
      <c r="AB34" s="85" t="s">
        <v>333</v>
      </c>
      <c r="AC34" s="85" t="s">
        <v>333</v>
      </c>
      <c r="AD34" s="85" t="s">
        <v>333</v>
      </c>
      <c r="AE34" s="85" t="s">
        <v>333</v>
      </c>
      <c r="AF34" s="85" t="s">
        <v>333</v>
      </c>
      <c r="AG34" s="85" t="s">
        <v>333</v>
      </c>
      <c r="AH34" s="85" t="s">
        <v>333</v>
      </c>
      <c r="AI34" s="85" t="s">
        <v>333</v>
      </c>
      <c r="AJ34" s="85" t="s">
        <v>333</v>
      </c>
      <c r="AK34" s="85" t="s">
        <v>333</v>
      </c>
      <c r="AL34" s="85" t="s">
        <v>333</v>
      </c>
      <c r="AM34" s="85" t="s">
        <v>333</v>
      </c>
      <c r="AN34" s="85" t="s">
        <v>333</v>
      </c>
      <c r="AO34" s="85" t="s">
        <v>333</v>
      </c>
      <c r="AP34" s="85" t="s">
        <v>333</v>
      </c>
      <c r="AQ34" s="85" t="s">
        <v>333</v>
      </c>
      <c r="AR34" s="85" t="s">
        <v>333</v>
      </c>
      <c r="AS34" s="85" t="s">
        <v>333</v>
      </c>
      <c r="AT34" s="85" t="s">
        <v>333</v>
      </c>
      <c r="AU34" s="85" t="s">
        <v>333</v>
      </c>
      <c r="AV34" s="85" t="s">
        <v>333</v>
      </c>
      <c r="AW34" s="85" t="s">
        <v>333</v>
      </c>
      <c r="AX34" s="85" t="s">
        <v>333</v>
      </c>
      <c r="AY34" s="85" t="s">
        <v>333</v>
      </c>
      <c r="AZ34" s="85" t="s">
        <v>333</v>
      </c>
      <c r="BA34" s="85" t="s">
        <v>333</v>
      </c>
      <c r="BB34" s="85" t="s">
        <v>333</v>
      </c>
      <c r="BC34" s="85" t="s">
        <v>333</v>
      </c>
      <c r="BD34" s="85" t="s">
        <v>333</v>
      </c>
      <c r="BE34" s="85" t="s">
        <v>333</v>
      </c>
      <c r="BF34" s="85" t="s">
        <v>333</v>
      </c>
      <c r="BG34" s="85" t="s">
        <v>333</v>
      </c>
      <c r="BH34" s="85" t="s">
        <v>333</v>
      </c>
      <c r="BI34" s="85" t="s">
        <v>333</v>
      </c>
      <c r="BJ34" s="85" t="s">
        <v>333</v>
      </c>
      <c r="BK34" s="85" t="s">
        <v>333</v>
      </c>
      <c r="BL34" s="85" t="s">
        <v>333</v>
      </c>
      <c r="BM34" s="85" t="s">
        <v>333</v>
      </c>
      <c r="BN34" s="85" t="s">
        <v>333</v>
      </c>
      <c r="BO34" s="85" t="s">
        <v>333</v>
      </c>
      <c r="BP34" s="85" t="s">
        <v>333</v>
      </c>
      <c r="BQ34" s="85" t="s">
        <v>333</v>
      </c>
      <c r="BR34" s="85" t="s">
        <v>333</v>
      </c>
      <c r="BS34" s="85" t="s">
        <v>333</v>
      </c>
      <c r="BT34" s="85" t="s">
        <v>333</v>
      </c>
      <c r="BU34" s="85" t="s">
        <v>333</v>
      </c>
      <c r="BV34" s="85" t="s">
        <v>333</v>
      </c>
      <c r="BW34" s="85" t="s">
        <v>333</v>
      </c>
      <c r="BX34" s="85" t="s">
        <v>333</v>
      </c>
      <c r="BY34" s="85" t="s">
        <v>333</v>
      </c>
      <c r="BZ34" s="85" t="s">
        <v>333</v>
      </c>
      <c r="CA34" s="85" t="s">
        <v>333</v>
      </c>
      <c r="CB34" s="85" t="s">
        <v>333</v>
      </c>
      <c r="CC34" s="85" t="s">
        <v>333</v>
      </c>
      <c r="CD34" s="85" t="s">
        <v>333</v>
      </c>
      <c r="CE34" s="85" t="s">
        <v>333</v>
      </c>
      <c r="CF34" s="85" t="s">
        <v>333</v>
      </c>
      <c r="CG34" s="85" t="s">
        <v>333</v>
      </c>
      <c r="CH34" s="85" t="s">
        <v>333</v>
      </c>
      <c r="CI34" s="85" t="s">
        <v>333</v>
      </c>
      <c r="CJ34" s="85" t="s">
        <v>333</v>
      </c>
      <c r="CK34" s="85" t="s">
        <v>333</v>
      </c>
      <c r="CL34" s="85" t="s">
        <v>333</v>
      </c>
      <c r="CM34" s="85" t="s">
        <v>333</v>
      </c>
      <c r="CN34" s="85" t="s">
        <v>333</v>
      </c>
      <c r="CO34" s="85" t="s">
        <v>333</v>
      </c>
      <c r="CP34" s="85" t="s">
        <v>333</v>
      </c>
      <c r="CQ34" s="85" t="s">
        <v>333</v>
      </c>
      <c r="CR34" s="85" t="s">
        <v>333</v>
      </c>
      <c r="CS34" s="85" t="s">
        <v>333</v>
      </c>
      <c r="CT34" s="85" t="s">
        <v>333</v>
      </c>
      <c r="CU34" s="85" t="s">
        <v>333</v>
      </c>
      <c r="CV34" s="85" t="s">
        <v>333</v>
      </c>
      <c r="CW34" s="85" t="s">
        <v>333</v>
      </c>
      <c r="CX34" s="85" t="s">
        <v>333</v>
      </c>
      <c r="CY34" s="85" t="s">
        <v>333</v>
      </c>
      <c r="CZ34" s="85" t="s">
        <v>333</v>
      </c>
      <c r="DA34" s="85" t="s">
        <v>333</v>
      </c>
      <c r="DB34" s="85" t="s">
        <v>333</v>
      </c>
      <c r="DC34" s="85" t="s">
        <v>333</v>
      </c>
      <c r="DD34" s="85" t="s">
        <v>333</v>
      </c>
      <c r="DE34" s="85" t="s">
        <v>333</v>
      </c>
      <c r="DF34" s="85" t="s">
        <v>333</v>
      </c>
      <c r="DG34" s="85" t="s">
        <v>333</v>
      </c>
      <c r="DH34" s="85" t="s">
        <v>333</v>
      </c>
      <c r="DI34" s="85" t="s">
        <v>333</v>
      </c>
      <c r="DJ34" s="85" t="s">
        <v>333</v>
      </c>
      <c r="DK34" s="85" t="s">
        <v>333</v>
      </c>
      <c r="DL34" s="85" t="s">
        <v>333</v>
      </c>
      <c r="DM34" s="85" t="s">
        <v>333</v>
      </c>
      <c r="DN34" s="85" t="s">
        <v>333</v>
      </c>
      <c r="DO34" s="85" t="s">
        <v>333</v>
      </c>
      <c r="DP34" s="85" t="s">
        <v>333</v>
      </c>
      <c r="DQ34" s="85" t="s">
        <v>333</v>
      </c>
      <c r="DR34" s="85" t="s">
        <v>333</v>
      </c>
      <c r="DS34" s="85" t="s">
        <v>333</v>
      </c>
      <c r="DT34" s="85" t="s">
        <v>333</v>
      </c>
      <c r="DU34" s="85" t="s">
        <v>333</v>
      </c>
      <c r="DV34" s="85" t="s">
        <v>333</v>
      </c>
      <c r="DW34" s="85" t="s">
        <v>333</v>
      </c>
      <c r="DX34" s="85" t="s">
        <v>333</v>
      </c>
      <c r="DY34" s="85" t="s">
        <v>333</v>
      </c>
      <c r="DZ34" s="85" t="s">
        <v>333</v>
      </c>
      <c r="EA34" s="85" t="s">
        <v>333</v>
      </c>
      <c r="EB34" s="85" t="s">
        <v>333</v>
      </c>
      <c r="EC34" s="85" t="s">
        <v>333</v>
      </c>
      <c r="ED34" s="85" t="s">
        <v>333</v>
      </c>
      <c r="EE34" s="85" t="s">
        <v>333</v>
      </c>
      <c r="EF34" s="85" t="s">
        <v>333</v>
      </c>
      <c r="EG34" s="85" t="s">
        <v>333</v>
      </c>
      <c r="EH34" s="85" t="s">
        <v>333</v>
      </c>
      <c r="EI34" s="85" t="s">
        <v>333</v>
      </c>
      <c r="EJ34" s="85" t="s">
        <v>333</v>
      </c>
      <c r="EK34" s="85" t="s">
        <v>333</v>
      </c>
      <c r="EL34" s="85" t="s">
        <v>333</v>
      </c>
      <c r="EM34" s="85" t="s">
        <v>333</v>
      </c>
      <c r="EN34" s="85" t="s">
        <v>333</v>
      </c>
      <c r="EO34" s="85" t="s">
        <v>333</v>
      </c>
      <c r="EP34" s="85" t="s">
        <v>333</v>
      </c>
      <c r="EQ34" s="85" t="s">
        <v>333</v>
      </c>
      <c r="ER34" s="85" t="s">
        <v>333</v>
      </c>
      <c r="ES34" s="85" t="s">
        <v>333</v>
      </c>
      <c r="ET34" s="85" t="s">
        <v>333</v>
      </c>
      <c r="EU34" s="85" t="s">
        <v>333</v>
      </c>
      <c r="EV34" s="85" t="s">
        <v>333</v>
      </c>
      <c r="EW34" s="85" t="s">
        <v>333</v>
      </c>
      <c r="EX34" s="85" t="s">
        <v>333</v>
      </c>
      <c r="EY34" s="85" t="s">
        <v>333</v>
      </c>
      <c r="EZ34" s="85" t="s">
        <v>333</v>
      </c>
      <c r="FA34" s="85" t="s">
        <v>333</v>
      </c>
      <c r="FB34" s="85" t="s">
        <v>333</v>
      </c>
      <c r="FC34" s="85" t="s">
        <v>333</v>
      </c>
      <c r="FD34" s="85" t="s">
        <v>333</v>
      </c>
      <c r="FE34" s="85" t="s">
        <v>333</v>
      </c>
      <c r="FF34" s="85" t="s">
        <v>333</v>
      </c>
      <c r="FG34" s="85" t="s">
        <v>333</v>
      </c>
      <c r="FH34" s="85" t="s">
        <v>333</v>
      </c>
      <c r="FI34" s="85" t="s">
        <v>333</v>
      </c>
      <c r="FJ34" s="85" t="s">
        <v>333</v>
      </c>
      <c r="FK34" s="85" t="s">
        <v>333</v>
      </c>
      <c r="FL34" s="85" t="s">
        <v>333</v>
      </c>
      <c r="FM34" s="85" t="s">
        <v>333</v>
      </c>
      <c r="FN34" s="85" t="s">
        <v>333</v>
      </c>
      <c r="FO34" s="85" t="s">
        <v>333</v>
      </c>
      <c r="FP34" s="85" t="s">
        <v>333</v>
      </c>
      <c r="FQ34" s="85" t="s">
        <v>333</v>
      </c>
      <c r="FR34" s="85" t="s">
        <v>333</v>
      </c>
      <c r="FS34" s="85" t="s">
        <v>333</v>
      </c>
      <c r="FT34" s="85" t="s">
        <v>333</v>
      </c>
      <c r="FU34" s="85" t="s">
        <v>333</v>
      </c>
      <c r="FV34" s="85" t="s">
        <v>333</v>
      </c>
      <c r="FW34" s="85" t="s">
        <v>333</v>
      </c>
      <c r="FX34" s="85" t="s">
        <v>333</v>
      </c>
      <c r="FY34" s="85" t="s">
        <v>333</v>
      </c>
      <c r="FZ34" s="85" t="s">
        <v>333</v>
      </c>
      <c r="GA34" s="85" t="s">
        <v>333</v>
      </c>
      <c r="GB34" s="85" t="s">
        <v>333</v>
      </c>
      <c r="GC34" s="85" t="s">
        <v>333</v>
      </c>
      <c r="GD34" s="85" t="s">
        <v>333</v>
      </c>
      <c r="GE34" s="85" t="s">
        <v>333</v>
      </c>
      <c r="GF34" s="85" t="s">
        <v>333</v>
      </c>
      <c r="GG34" s="85" t="s">
        <v>333</v>
      </c>
      <c r="GH34" s="85" t="s">
        <v>333</v>
      </c>
      <c r="GI34" s="85" t="s">
        <v>333</v>
      </c>
      <c r="GJ34" s="85" t="s">
        <v>333</v>
      </c>
      <c r="GK34" s="85" t="s">
        <v>333</v>
      </c>
      <c r="GL34" s="85" t="s">
        <v>333</v>
      </c>
      <c r="GM34" s="85" t="s">
        <v>333</v>
      </c>
      <c r="GN34" s="85" t="s">
        <v>333</v>
      </c>
      <c r="GO34" s="85" t="s">
        <v>333</v>
      </c>
      <c r="GP34" s="85" t="s">
        <v>333</v>
      </c>
      <c r="GQ34" s="85" t="s">
        <v>333</v>
      </c>
      <c r="GR34" s="85" t="s">
        <v>333</v>
      </c>
      <c r="GS34" s="85" t="s">
        <v>333</v>
      </c>
      <c r="GT34" s="85" t="s">
        <v>333</v>
      </c>
      <c r="GU34" s="85" t="s">
        <v>333</v>
      </c>
      <c r="GV34" s="85" t="s">
        <v>333</v>
      </c>
      <c r="GW34" s="85" t="s">
        <v>333</v>
      </c>
      <c r="GX34" s="85" t="s">
        <v>333</v>
      </c>
      <c r="GY34" s="85" t="s">
        <v>333</v>
      </c>
      <c r="GZ34" s="85" t="s">
        <v>333</v>
      </c>
      <c r="HA34" s="85" t="s">
        <v>333</v>
      </c>
      <c r="HB34" s="85" t="s">
        <v>333</v>
      </c>
      <c r="HC34" s="85" t="s">
        <v>333</v>
      </c>
      <c r="HD34" s="85" t="s">
        <v>333</v>
      </c>
      <c r="HE34" s="85" t="s">
        <v>333</v>
      </c>
      <c r="HF34" s="85" t="s">
        <v>333</v>
      </c>
      <c r="HG34" s="85" t="s">
        <v>333</v>
      </c>
      <c r="HH34" s="85" t="s">
        <v>333</v>
      </c>
      <c r="HI34" s="85" t="s">
        <v>333</v>
      </c>
      <c r="HJ34" s="85" t="s">
        <v>333</v>
      </c>
      <c r="HK34" s="85" t="s">
        <v>333</v>
      </c>
      <c r="HL34" s="85" t="s">
        <v>333</v>
      </c>
    </row>
    <row r="35" spans="1:220" x14ac:dyDescent="0.15">
      <c r="A35" s="122">
        <v>34</v>
      </c>
      <c r="B35" s="125" t="s">
        <v>935</v>
      </c>
      <c r="C35" s="123" t="s">
        <v>768</v>
      </c>
      <c r="D35" s="120" t="s">
        <v>769</v>
      </c>
      <c r="E35" s="120" t="s">
        <v>770</v>
      </c>
      <c r="F35" s="121" t="s">
        <v>278</v>
      </c>
      <c r="G35" s="121" t="s">
        <v>324</v>
      </c>
      <c r="H35" s="121">
        <v>1100</v>
      </c>
      <c r="I35" s="121"/>
      <c r="J35" s="114" t="s">
        <v>767</v>
      </c>
    </row>
    <row r="36" spans="1:220" x14ac:dyDescent="0.15">
      <c r="A36" s="122">
        <v>35</v>
      </c>
      <c r="B36" s="125" t="s">
        <v>771</v>
      </c>
      <c r="C36" s="123" t="s">
        <v>772</v>
      </c>
      <c r="D36" s="120" t="s">
        <v>769</v>
      </c>
      <c r="E36" s="120" t="s">
        <v>770</v>
      </c>
      <c r="F36" s="121" t="s">
        <v>278</v>
      </c>
      <c r="G36" s="121" t="s">
        <v>766</v>
      </c>
      <c r="H36" s="121">
        <v>1120</v>
      </c>
      <c r="I36" s="121"/>
      <c r="J36" s="114" t="s">
        <v>771</v>
      </c>
    </row>
    <row r="37" spans="1:220" x14ac:dyDescent="0.15">
      <c r="A37" s="122">
        <v>36</v>
      </c>
      <c r="B37" s="125" t="s">
        <v>871</v>
      </c>
      <c r="C37" s="123" t="s">
        <v>872</v>
      </c>
      <c r="D37" s="120" t="s">
        <v>873</v>
      </c>
      <c r="E37" s="120" t="s">
        <v>255</v>
      </c>
      <c r="F37" s="121" t="s">
        <v>874</v>
      </c>
      <c r="G37" s="121" t="s">
        <v>875</v>
      </c>
      <c r="H37" s="121">
        <v>1120</v>
      </c>
      <c r="I37" s="121"/>
      <c r="J37" s="91" t="s">
        <v>336</v>
      </c>
      <c r="K37" s="85">
        <v>0</v>
      </c>
      <c r="L37" s="85">
        <v>2</v>
      </c>
    </row>
    <row r="38" spans="1:220" x14ac:dyDescent="0.15">
      <c r="A38" s="122">
        <v>37</v>
      </c>
      <c r="B38" s="125" t="s">
        <v>876</v>
      </c>
      <c r="C38" s="123" t="s">
        <v>936</v>
      </c>
      <c r="D38" s="120" t="s">
        <v>873</v>
      </c>
      <c r="E38" s="120" t="s">
        <v>255</v>
      </c>
      <c r="F38" s="121" t="s">
        <v>874</v>
      </c>
      <c r="G38" s="121" t="s">
        <v>875</v>
      </c>
      <c r="H38" s="121">
        <v>1120</v>
      </c>
      <c r="I38" s="121"/>
      <c r="J38" s="91" t="s">
        <v>337</v>
      </c>
      <c r="K38" s="85">
        <v>0</v>
      </c>
      <c r="L38" s="85">
        <v>2</v>
      </c>
    </row>
    <row r="39" spans="1:220" x14ac:dyDescent="0.15">
      <c r="A39" s="122">
        <v>38</v>
      </c>
      <c r="B39" s="125" t="s">
        <v>937</v>
      </c>
      <c r="C39" s="123" t="s">
        <v>938</v>
      </c>
      <c r="D39" s="120" t="s">
        <v>873</v>
      </c>
      <c r="E39" s="120" t="s">
        <v>255</v>
      </c>
      <c r="F39" s="121" t="s">
        <v>874</v>
      </c>
      <c r="G39" s="121" t="s">
        <v>939</v>
      </c>
      <c r="H39" s="121">
        <v>1120</v>
      </c>
      <c r="I39" s="121"/>
      <c r="J39" s="91" t="s">
        <v>338</v>
      </c>
      <c r="K39" s="85">
        <v>0</v>
      </c>
      <c r="L39" s="85">
        <v>3</v>
      </c>
    </row>
    <row r="40" spans="1:220" x14ac:dyDescent="0.15">
      <c r="A40" s="122">
        <v>39</v>
      </c>
      <c r="B40" s="125" t="s">
        <v>940</v>
      </c>
      <c r="C40" s="123" t="s">
        <v>941</v>
      </c>
      <c r="D40" s="120" t="s">
        <v>873</v>
      </c>
      <c r="E40" s="120" t="s">
        <v>255</v>
      </c>
      <c r="F40" s="121" t="s">
        <v>874</v>
      </c>
      <c r="G40" s="121" t="s">
        <v>942</v>
      </c>
      <c r="H40" s="121">
        <v>1120</v>
      </c>
      <c r="I40" s="121"/>
      <c r="J40" s="91" t="s">
        <v>339</v>
      </c>
      <c r="K40" s="85">
        <v>0</v>
      </c>
      <c r="L40" s="85">
        <v>3</v>
      </c>
    </row>
    <row r="41" spans="1:220" x14ac:dyDescent="0.15">
      <c r="A41" s="122">
        <v>40</v>
      </c>
      <c r="B41" s="108" t="s">
        <v>1295</v>
      </c>
      <c r="C41" s="111" t="s">
        <v>1025</v>
      </c>
      <c r="D41" s="120" t="s">
        <v>256</v>
      </c>
      <c r="E41" s="96" t="s">
        <v>1005</v>
      </c>
      <c r="F41" s="97" t="s">
        <v>318</v>
      </c>
      <c r="G41" s="121" t="s">
        <v>511</v>
      </c>
      <c r="H41" s="121">
        <v>1310</v>
      </c>
      <c r="I41" s="121"/>
      <c r="J41" s="121"/>
      <c r="K41" s="121">
        <f>COUNTIF(B$62:C$66,B41)</f>
        <v>0</v>
      </c>
      <c r="L41" s="121">
        <f>COUNTIF(B$62:C$66,C41)</f>
        <v>0</v>
      </c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1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1"/>
      <c r="DH41" s="121"/>
      <c r="DI41" s="121"/>
      <c r="DJ41" s="121"/>
      <c r="DK41" s="121"/>
      <c r="DL41" s="121"/>
      <c r="DM41" s="121"/>
      <c r="DN41" s="121"/>
      <c r="DO41" s="121"/>
      <c r="DP41" s="121"/>
      <c r="DQ41" s="121"/>
      <c r="DR41" s="121"/>
      <c r="DS41" s="121"/>
      <c r="DT41" s="121"/>
      <c r="DU41" s="121"/>
      <c r="DV41" s="121"/>
      <c r="DW41" s="121"/>
      <c r="DX41" s="121"/>
      <c r="DY41" s="121"/>
      <c r="DZ41" s="121"/>
      <c r="EA41" s="121"/>
      <c r="EB41" s="121"/>
      <c r="EC41" s="121"/>
      <c r="ED41" s="121"/>
      <c r="EE41" s="121"/>
      <c r="EF41" s="121"/>
      <c r="EG41" s="121"/>
      <c r="EH41" s="121"/>
      <c r="EI41" s="121"/>
      <c r="EJ41" s="121"/>
      <c r="EK41" s="121"/>
      <c r="EL41" s="121"/>
      <c r="EM41" s="121"/>
      <c r="EN41" s="121"/>
      <c r="EO41" s="121"/>
      <c r="EP41" s="121"/>
      <c r="EQ41" s="121"/>
      <c r="ER41" s="121"/>
      <c r="ES41" s="121"/>
      <c r="ET41" s="121"/>
      <c r="EU41" s="121"/>
      <c r="EV41" s="121"/>
      <c r="EW41" s="121"/>
      <c r="EX41" s="121"/>
      <c r="EY41" s="121"/>
      <c r="EZ41" s="121"/>
      <c r="FA41" s="121"/>
      <c r="FB41" s="121"/>
      <c r="FC41" s="121"/>
      <c r="FD41" s="121"/>
      <c r="FE41" s="121"/>
      <c r="FF41" s="121"/>
      <c r="FG41" s="121"/>
      <c r="FH41" s="121"/>
      <c r="FI41" s="121"/>
      <c r="FJ41" s="121"/>
      <c r="FK41" s="121"/>
      <c r="FL41" s="121"/>
      <c r="FM41" s="121"/>
      <c r="FN41" s="121"/>
      <c r="FO41" s="121"/>
      <c r="FP41" s="121"/>
      <c r="FQ41" s="121"/>
      <c r="FR41" s="121"/>
      <c r="FS41" s="121"/>
      <c r="FT41" s="121"/>
      <c r="FU41" s="121"/>
      <c r="FV41" s="121"/>
      <c r="FW41" s="121"/>
      <c r="FX41" s="121"/>
      <c r="FY41" s="121"/>
      <c r="FZ41" s="121"/>
      <c r="GA41" s="121"/>
      <c r="GB41" s="121"/>
      <c r="GC41" s="121"/>
      <c r="GD41" s="121"/>
      <c r="GE41" s="121"/>
      <c r="GF41" s="121"/>
      <c r="GG41" s="121"/>
      <c r="GH41" s="121"/>
      <c r="GI41" s="121"/>
      <c r="GJ41" s="121"/>
      <c r="GK41" s="121"/>
      <c r="GL41" s="121"/>
      <c r="GM41" s="121"/>
      <c r="GN41" s="121"/>
      <c r="GO41" s="121"/>
      <c r="GP41" s="121"/>
      <c r="GQ41" s="121"/>
      <c r="GR41" s="121"/>
      <c r="GS41" s="121"/>
      <c r="GT41" s="121"/>
      <c r="GU41" s="121"/>
      <c r="GV41" s="121"/>
      <c r="GW41" s="121"/>
      <c r="GX41" s="121"/>
      <c r="GY41" s="121"/>
      <c r="GZ41" s="121"/>
      <c r="HA41" s="121"/>
      <c r="HB41" s="121"/>
      <c r="HC41" s="121"/>
      <c r="HD41" s="121"/>
      <c r="HE41" s="121"/>
      <c r="HF41" s="121"/>
      <c r="HG41" s="121"/>
      <c r="HH41" s="121"/>
      <c r="HI41" s="121"/>
      <c r="HJ41" s="121"/>
      <c r="HK41" s="121"/>
      <c r="HL41" s="121"/>
    </row>
    <row r="42" spans="1:220" x14ac:dyDescent="0.15">
      <c r="A42" s="122">
        <v>41</v>
      </c>
      <c r="B42" s="111" t="s">
        <v>1006</v>
      </c>
      <c r="C42" s="110" t="s">
        <v>1007</v>
      </c>
      <c r="D42" s="120" t="s">
        <v>1008</v>
      </c>
      <c r="E42" s="120" t="s">
        <v>845</v>
      </c>
      <c r="F42" s="97" t="s">
        <v>318</v>
      </c>
      <c r="G42" s="121" t="s">
        <v>511</v>
      </c>
      <c r="H42" s="121">
        <v>1660</v>
      </c>
      <c r="I42" s="264" t="s">
        <v>1296</v>
      </c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  <c r="DK42" s="121"/>
      <c r="DL42" s="121"/>
      <c r="DM42" s="121"/>
      <c r="DN42" s="121"/>
      <c r="DO42" s="121"/>
      <c r="DP42" s="121"/>
      <c r="DQ42" s="121"/>
      <c r="DR42" s="121"/>
      <c r="DS42" s="121"/>
      <c r="DT42" s="121"/>
      <c r="DU42" s="121"/>
      <c r="DV42" s="121"/>
      <c r="DW42" s="121"/>
      <c r="DX42" s="121"/>
      <c r="DY42" s="121"/>
      <c r="DZ42" s="121"/>
      <c r="EA42" s="121"/>
      <c r="EB42" s="121"/>
      <c r="EC42" s="121"/>
      <c r="ED42" s="121"/>
      <c r="EE42" s="121"/>
      <c r="EF42" s="121"/>
      <c r="EG42" s="121"/>
      <c r="EH42" s="121"/>
      <c r="EI42" s="121"/>
      <c r="EJ42" s="121"/>
      <c r="EK42" s="121"/>
      <c r="EL42" s="121"/>
      <c r="EM42" s="121"/>
      <c r="EN42" s="121"/>
      <c r="EO42" s="121"/>
      <c r="EP42" s="121"/>
      <c r="EQ42" s="121"/>
      <c r="ER42" s="121"/>
      <c r="ES42" s="121"/>
      <c r="ET42" s="121"/>
      <c r="EU42" s="121"/>
      <c r="EV42" s="121"/>
      <c r="EW42" s="121"/>
      <c r="EX42" s="121"/>
      <c r="EY42" s="121"/>
      <c r="EZ42" s="121"/>
      <c r="FA42" s="121"/>
      <c r="FB42" s="121"/>
      <c r="FC42" s="121"/>
      <c r="FD42" s="121"/>
      <c r="FE42" s="121"/>
      <c r="FF42" s="121"/>
      <c r="FG42" s="121"/>
      <c r="FH42" s="121"/>
      <c r="FI42" s="121"/>
      <c r="FJ42" s="121"/>
      <c r="FK42" s="121"/>
      <c r="FL42" s="121"/>
      <c r="FM42" s="121"/>
      <c r="FN42" s="121"/>
      <c r="FO42" s="121"/>
      <c r="FP42" s="121"/>
      <c r="FQ42" s="121"/>
      <c r="FR42" s="121"/>
      <c r="FS42" s="121"/>
      <c r="FT42" s="121"/>
      <c r="FU42" s="121"/>
      <c r="FV42" s="121"/>
      <c r="FW42" s="121"/>
      <c r="FX42" s="121"/>
      <c r="FY42" s="121"/>
      <c r="FZ42" s="121"/>
      <c r="GA42" s="121"/>
      <c r="GB42" s="121"/>
      <c r="GC42" s="121"/>
      <c r="GD42" s="121"/>
      <c r="GE42" s="121"/>
      <c r="GF42" s="121"/>
      <c r="GG42" s="121"/>
      <c r="GH42" s="121"/>
      <c r="GI42" s="121"/>
      <c r="GJ42" s="121"/>
      <c r="GK42" s="121"/>
      <c r="GL42" s="121"/>
      <c r="GM42" s="121"/>
      <c r="GN42" s="121"/>
      <c r="GO42" s="121"/>
      <c r="GP42" s="121"/>
      <c r="GQ42" s="121"/>
      <c r="GR42" s="121"/>
      <c r="GS42" s="121"/>
      <c r="GT42" s="121"/>
      <c r="GU42" s="121"/>
      <c r="GV42" s="121"/>
      <c r="GW42" s="121"/>
      <c r="GX42" s="121"/>
      <c r="GY42" s="121"/>
      <c r="GZ42" s="121"/>
      <c r="HA42" s="121"/>
      <c r="HB42" s="121"/>
      <c r="HC42" s="121"/>
      <c r="HD42" s="121"/>
      <c r="HE42" s="121"/>
      <c r="HF42" s="121"/>
      <c r="HG42" s="121"/>
      <c r="HH42" s="121"/>
      <c r="HI42" s="121"/>
      <c r="HJ42" s="121"/>
      <c r="HK42" s="121"/>
      <c r="HL42" s="121"/>
    </row>
    <row r="43" spans="1:220" x14ac:dyDescent="0.15">
      <c r="A43" s="122">
        <v>42</v>
      </c>
      <c r="B43" s="111" t="s">
        <v>1297</v>
      </c>
      <c r="C43" s="111" t="s">
        <v>842</v>
      </c>
      <c r="D43" s="120" t="s">
        <v>1009</v>
      </c>
      <c r="E43" s="120" t="s">
        <v>845</v>
      </c>
      <c r="F43" s="97" t="s">
        <v>318</v>
      </c>
      <c r="G43" s="121" t="s">
        <v>616</v>
      </c>
      <c r="H43" s="121">
        <v>1660</v>
      </c>
      <c r="I43" s="265"/>
      <c r="J43" s="121"/>
      <c r="K43" s="121">
        <f>COUNTIF(B$62:C$66,#REF!)</f>
        <v>0</v>
      </c>
      <c r="L43" s="121">
        <f>COUNTIF(B$62:C$66,C43)</f>
        <v>0</v>
      </c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  <c r="DK43" s="121"/>
      <c r="DL43" s="121"/>
      <c r="DM43" s="121"/>
      <c r="DN43" s="121"/>
      <c r="DO43" s="121"/>
      <c r="DP43" s="121"/>
      <c r="DQ43" s="121"/>
      <c r="DR43" s="121"/>
      <c r="DS43" s="121"/>
      <c r="DT43" s="121"/>
      <c r="DU43" s="121"/>
      <c r="DV43" s="121"/>
      <c r="DW43" s="121"/>
      <c r="DX43" s="121"/>
      <c r="DY43" s="121"/>
      <c r="DZ43" s="121"/>
      <c r="EA43" s="121"/>
      <c r="EB43" s="121"/>
      <c r="EC43" s="121"/>
      <c r="ED43" s="121"/>
      <c r="EE43" s="121"/>
      <c r="EF43" s="121"/>
      <c r="EG43" s="121"/>
      <c r="EH43" s="121"/>
      <c r="EI43" s="121"/>
      <c r="EJ43" s="121"/>
      <c r="EK43" s="121"/>
      <c r="EL43" s="121"/>
      <c r="EM43" s="121"/>
      <c r="EN43" s="121"/>
      <c r="EO43" s="121"/>
      <c r="EP43" s="121"/>
      <c r="EQ43" s="121"/>
      <c r="ER43" s="121"/>
      <c r="ES43" s="121"/>
      <c r="ET43" s="121"/>
      <c r="EU43" s="121"/>
      <c r="EV43" s="121"/>
      <c r="EW43" s="121"/>
      <c r="EX43" s="121"/>
      <c r="EY43" s="121"/>
      <c r="EZ43" s="121"/>
      <c r="FA43" s="121"/>
      <c r="FB43" s="121"/>
      <c r="FC43" s="121"/>
      <c r="FD43" s="121"/>
      <c r="FE43" s="121"/>
      <c r="FF43" s="121"/>
      <c r="FG43" s="121"/>
      <c r="FH43" s="121"/>
      <c r="FI43" s="121"/>
      <c r="FJ43" s="121"/>
      <c r="FK43" s="121"/>
      <c r="FL43" s="121"/>
      <c r="FM43" s="121"/>
      <c r="FN43" s="121"/>
      <c r="FO43" s="121"/>
      <c r="FP43" s="121"/>
      <c r="FQ43" s="121"/>
      <c r="FR43" s="121"/>
      <c r="FS43" s="121"/>
      <c r="FT43" s="121"/>
      <c r="FU43" s="121"/>
      <c r="FV43" s="121"/>
      <c r="FW43" s="121"/>
      <c r="FX43" s="121"/>
      <c r="FY43" s="121"/>
      <c r="FZ43" s="121"/>
      <c r="GA43" s="121"/>
      <c r="GB43" s="121"/>
      <c r="GC43" s="121"/>
      <c r="GD43" s="121"/>
      <c r="GE43" s="121"/>
      <c r="GF43" s="121"/>
      <c r="GG43" s="121"/>
      <c r="GH43" s="121"/>
      <c r="GI43" s="121"/>
      <c r="GJ43" s="121"/>
      <c r="GK43" s="121"/>
      <c r="GL43" s="121"/>
      <c r="GM43" s="121"/>
      <c r="GN43" s="121"/>
      <c r="GO43" s="121"/>
      <c r="GP43" s="121"/>
      <c r="GQ43" s="121"/>
      <c r="GR43" s="121"/>
      <c r="GS43" s="121"/>
      <c r="GT43" s="121"/>
      <c r="GU43" s="121"/>
      <c r="GV43" s="121"/>
      <c r="GW43" s="121"/>
      <c r="GX43" s="121"/>
      <c r="GY43" s="121"/>
      <c r="GZ43" s="121"/>
      <c r="HA43" s="121"/>
      <c r="HB43" s="121"/>
      <c r="HC43" s="121"/>
      <c r="HD43" s="121"/>
      <c r="HE43" s="121"/>
      <c r="HF43" s="121"/>
      <c r="HG43" s="121"/>
      <c r="HH43" s="121"/>
      <c r="HI43" s="121"/>
      <c r="HJ43" s="121"/>
      <c r="HK43" s="121"/>
      <c r="HL43" s="121"/>
    </row>
    <row r="44" spans="1:220" x14ac:dyDescent="0.15">
      <c r="A44" s="122">
        <v>43</v>
      </c>
      <c r="B44" s="111" t="s">
        <v>1010</v>
      </c>
      <c r="C44" s="111" t="s">
        <v>1038</v>
      </c>
      <c r="D44" s="121" t="s">
        <v>12</v>
      </c>
      <c r="E44" s="120" t="s">
        <v>845</v>
      </c>
      <c r="F44" s="97" t="s">
        <v>318</v>
      </c>
      <c r="G44" s="121" t="s">
        <v>324</v>
      </c>
      <c r="H44" s="121">
        <v>430</v>
      </c>
      <c r="I44" s="121"/>
      <c r="J44" s="121"/>
      <c r="K44" s="121">
        <f>COUNTIF(B$62:C$66,#REF!)</f>
        <v>0</v>
      </c>
      <c r="L44" s="121">
        <f>COUNTIF(B$62:C$66,C44)</f>
        <v>0</v>
      </c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  <c r="DK44" s="121"/>
      <c r="DL44" s="121"/>
      <c r="DM44" s="121"/>
      <c r="DN44" s="121"/>
      <c r="DO44" s="121"/>
      <c r="DP44" s="121"/>
      <c r="DQ44" s="121"/>
      <c r="DR44" s="121"/>
      <c r="DS44" s="121"/>
      <c r="DT44" s="121"/>
      <c r="DU44" s="121"/>
      <c r="DV44" s="121"/>
      <c r="DW44" s="121"/>
      <c r="DX44" s="121"/>
      <c r="DY44" s="121"/>
      <c r="DZ44" s="121"/>
      <c r="EA44" s="121"/>
      <c r="EB44" s="121"/>
      <c r="EC44" s="121"/>
      <c r="ED44" s="121"/>
      <c r="EE44" s="121"/>
      <c r="EF44" s="121"/>
      <c r="EG44" s="121"/>
      <c r="EH44" s="121"/>
      <c r="EI44" s="121"/>
      <c r="EJ44" s="121"/>
      <c r="EK44" s="121"/>
      <c r="EL44" s="121"/>
      <c r="EM44" s="121"/>
      <c r="EN44" s="121"/>
      <c r="EO44" s="121"/>
      <c r="EP44" s="121"/>
      <c r="EQ44" s="121"/>
      <c r="ER44" s="121"/>
      <c r="ES44" s="121"/>
      <c r="ET44" s="121"/>
      <c r="EU44" s="121"/>
      <c r="EV44" s="121"/>
      <c r="EW44" s="121"/>
      <c r="EX44" s="121"/>
      <c r="EY44" s="121"/>
      <c r="EZ44" s="121"/>
      <c r="FA44" s="121"/>
      <c r="FB44" s="121"/>
      <c r="FC44" s="121"/>
      <c r="FD44" s="121"/>
      <c r="FE44" s="121"/>
      <c r="FF44" s="121"/>
      <c r="FG44" s="121"/>
      <c r="FH44" s="121"/>
      <c r="FI44" s="121"/>
      <c r="FJ44" s="121"/>
      <c r="FK44" s="121"/>
      <c r="FL44" s="121"/>
      <c r="FM44" s="121"/>
      <c r="FN44" s="121"/>
      <c r="FO44" s="121"/>
      <c r="FP44" s="121"/>
      <c r="FQ44" s="121"/>
      <c r="FR44" s="121"/>
      <c r="FS44" s="121"/>
      <c r="FT44" s="121"/>
      <c r="FU44" s="121"/>
      <c r="FV44" s="121"/>
      <c r="FW44" s="121"/>
      <c r="FX44" s="121"/>
      <c r="FY44" s="121"/>
      <c r="FZ44" s="121"/>
      <c r="GA44" s="121"/>
      <c r="GB44" s="121"/>
      <c r="GC44" s="121"/>
      <c r="GD44" s="121"/>
      <c r="GE44" s="121"/>
      <c r="GF44" s="121"/>
      <c r="GG44" s="121"/>
      <c r="GH44" s="121"/>
      <c r="GI44" s="121"/>
      <c r="GJ44" s="121"/>
      <c r="GK44" s="121"/>
      <c r="GL44" s="121"/>
      <c r="GM44" s="121"/>
      <c r="GN44" s="121"/>
      <c r="GO44" s="121"/>
      <c r="GP44" s="121"/>
      <c r="GQ44" s="121"/>
      <c r="GR44" s="121"/>
      <c r="GS44" s="121"/>
      <c r="GT44" s="121"/>
      <c r="GU44" s="121"/>
      <c r="GV44" s="121"/>
      <c r="GW44" s="121"/>
      <c r="GX44" s="121"/>
      <c r="GY44" s="121"/>
      <c r="GZ44" s="121"/>
      <c r="HA44" s="121"/>
      <c r="HB44" s="121"/>
      <c r="HC44" s="121"/>
      <c r="HD44" s="121"/>
      <c r="HE44" s="121"/>
      <c r="HF44" s="121"/>
      <c r="HG44" s="121"/>
      <c r="HH44" s="121"/>
      <c r="HI44" s="121"/>
      <c r="HJ44" s="121"/>
      <c r="HK44" s="121"/>
      <c r="HL44" s="121"/>
    </row>
    <row r="45" spans="1:220" x14ac:dyDescent="0.15">
      <c r="A45" s="122">
        <v>44</v>
      </c>
      <c r="B45" s="108" t="s">
        <v>1011</v>
      </c>
      <c r="C45" s="127" t="s">
        <v>953</v>
      </c>
      <c r="D45" s="120" t="s">
        <v>883</v>
      </c>
      <c r="E45" s="120" t="s">
        <v>255</v>
      </c>
      <c r="F45" s="121" t="s">
        <v>884</v>
      </c>
      <c r="G45" s="121" t="s">
        <v>884</v>
      </c>
      <c r="H45" s="121">
        <v>960</v>
      </c>
      <c r="I45" s="121"/>
      <c r="J45" s="101"/>
      <c r="K45" s="85">
        <f>COUNTIF(B$76:C$80,B45)</f>
        <v>0</v>
      </c>
      <c r="L45" s="85">
        <f>COUNTIF(B$76:C$80,C45)</f>
        <v>0</v>
      </c>
    </row>
    <row r="46" spans="1:220" x14ac:dyDescent="0.15">
      <c r="A46" s="122">
        <v>45</v>
      </c>
      <c r="B46" s="111" t="s">
        <v>1298</v>
      </c>
      <c r="C46" s="110" t="s">
        <v>1013</v>
      </c>
      <c r="D46" s="120" t="s">
        <v>1008</v>
      </c>
      <c r="E46" s="120" t="s">
        <v>845</v>
      </c>
      <c r="F46" s="97" t="s">
        <v>318</v>
      </c>
      <c r="G46" s="121" t="s">
        <v>1014</v>
      </c>
      <c r="H46" s="121">
        <v>1670</v>
      </c>
      <c r="I46" s="264" t="s">
        <v>1296</v>
      </c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  <c r="DK46" s="121"/>
      <c r="DL46" s="121"/>
      <c r="DM46" s="121"/>
      <c r="DN46" s="121"/>
      <c r="DO46" s="121"/>
      <c r="DP46" s="121"/>
      <c r="DQ46" s="121"/>
      <c r="DR46" s="121"/>
      <c r="DS46" s="121"/>
      <c r="DT46" s="121"/>
      <c r="DU46" s="121"/>
      <c r="DV46" s="121"/>
      <c r="DW46" s="121"/>
      <c r="DX46" s="121"/>
      <c r="DY46" s="121"/>
      <c r="DZ46" s="121"/>
      <c r="EA46" s="121"/>
      <c r="EB46" s="121"/>
      <c r="EC46" s="121"/>
      <c r="ED46" s="121"/>
      <c r="EE46" s="121"/>
      <c r="EF46" s="121"/>
      <c r="EG46" s="121"/>
      <c r="EH46" s="121"/>
      <c r="EI46" s="121"/>
      <c r="EJ46" s="121"/>
      <c r="EK46" s="121"/>
      <c r="EL46" s="121"/>
      <c r="EM46" s="121"/>
      <c r="EN46" s="121"/>
      <c r="EO46" s="121"/>
      <c r="EP46" s="121"/>
      <c r="EQ46" s="121"/>
      <c r="ER46" s="121"/>
      <c r="ES46" s="121"/>
      <c r="ET46" s="121"/>
      <c r="EU46" s="121"/>
      <c r="EV46" s="121"/>
      <c r="EW46" s="121"/>
      <c r="EX46" s="121"/>
      <c r="EY46" s="121"/>
      <c r="EZ46" s="121"/>
      <c r="FA46" s="121"/>
      <c r="FB46" s="121"/>
      <c r="FC46" s="121"/>
      <c r="FD46" s="121"/>
      <c r="FE46" s="121"/>
      <c r="FF46" s="121"/>
      <c r="FG46" s="121"/>
      <c r="FH46" s="121"/>
      <c r="FI46" s="121"/>
      <c r="FJ46" s="121"/>
      <c r="FK46" s="121"/>
      <c r="FL46" s="121"/>
      <c r="FM46" s="121"/>
      <c r="FN46" s="121"/>
      <c r="FO46" s="121"/>
      <c r="FP46" s="121"/>
      <c r="FQ46" s="121"/>
      <c r="FR46" s="121"/>
      <c r="FS46" s="121"/>
      <c r="FT46" s="121"/>
      <c r="FU46" s="121"/>
      <c r="FV46" s="121"/>
      <c r="FW46" s="121"/>
      <c r="FX46" s="121"/>
      <c r="FY46" s="121"/>
      <c r="FZ46" s="121"/>
      <c r="GA46" s="121"/>
      <c r="GB46" s="121"/>
      <c r="GC46" s="121"/>
      <c r="GD46" s="121"/>
      <c r="GE46" s="121"/>
      <c r="GF46" s="121"/>
      <c r="GG46" s="121"/>
      <c r="GH46" s="121"/>
      <c r="GI46" s="121"/>
      <c r="GJ46" s="121"/>
      <c r="GK46" s="121"/>
      <c r="GL46" s="121"/>
      <c r="GM46" s="121"/>
      <c r="GN46" s="121"/>
      <c r="GO46" s="121"/>
      <c r="GP46" s="121"/>
      <c r="GQ46" s="121"/>
      <c r="GR46" s="121"/>
      <c r="GS46" s="121"/>
      <c r="GT46" s="121"/>
      <c r="GU46" s="121"/>
      <c r="GV46" s="121"/>
      <c r="GW46" s="121"/>
      <c r="GX46" s="121"/>
      <c r="GY46" s="121"/>
      <c r="GZ46" s="121"/>
      <c r="HA46" s="121"/>
      <c r="HB46" s="121"/>
      <c r="HC46" s="121"/>
      <c r="HD46" s="121"/>
      <c r="HE46" s="121"/>
      <c r="HF46" s="121"/>
      <c r="HG46" s="121"/>
      <c r="HH46" s="121"/>
      <c r="HI46" s="121"/>
      <c r="HJ46" s="121"/>
      <c r="HK46" s="121"/>
      <c r="HL46" s="121"/>
    </row>
    <row r="47" spans="1:220" x14ac:dyDescent="0.15">
      <c r="A47" s="122">
        <v>46</v>
      </c>
      <c r="B47" s="111" t="s">
        <v>1012</v>
      </c>
      <c r="C47" s="110" t="s">
        <v>835</v>
      </c>
      <c r="D47" s="120" t="s">
        <v>1009</v>
      </c>
      <c r="E47" s="120" t="s">
        <v>845</v>
      </c>
      <c r="F47" s="97" t="s">
        <v>318</v>
      </c>
      <c r="G47" s="121" t="s">
        <v>1040</v>
      </c>
      <c r="H47" s="121">
        <v>1670</v>
      </c>
      <c r="I47" s="265"/>
      <c r="J47" s="121"/>
      <c r="K47" s="121">
        <f>COUNTIF(B$62:C$66,B47)</f>
        <v>0</v>
      </c>
      <c r="L47" s="121">
        <f>COUNTIF(B$62:C$66,C47)</f>
        <v>0</v>
      </c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  <c r="DK47" s="121"/>
      <c r="DL47" s="121"/>
      <c r="DM47" s="121"/>
      <c r="DN47" s="121"/>
      <c r="DO47" s="121"/>
      <c r="DP47" s="121"/>
      <c r="DQ47" s="121"/>
      <c r="DR47" s="121"/>
      <c r="DS47" s="121"/>
      <c r="DT47" s="121"/>
      <c r="DU47" s="121"/>
      <c r="DV47" s="121"/>
      <c r="DW47" s="121"/>
      <c r="DX47" s="121"/>
      <c r="DY47" s="121"/>
      <c r="DZ47" s="121"/>
      <c r="EA47" s="121"/>
      <c r="EB47" s="121"/>
      <c r="EC47" s="121"/>
      <c r="ED47" s="121"/>
      <c r="EE47" s="121"/>
      <c r="EF47" s="121"/>
      <c r="EG47" s="121"/>
      <c r="EH47" s="121"/>
      <c r="EI47" s="121"/>
      <c r="EJ47" s="121"/>
      <c r="EK47" s="121"/>
      <c r="EL47" s="121"/>
      <c r="EM47" s="121"/>
      <c r="EN47" s="121"/>
      <c r="EO47" s="121"/>
      <c r="EP47" s="121"/>
      <c r="EQ47" s="121"/>
      <c r="ER47" s="121"/>
      <c r="ES47" s="121"/>
      <c r="ET47" s="121"/>
      <c r="EU47" s="121"/>
      <c r="EV47" s="121"/>
      <c r="EW47" s="121"/>
      <c r="EX47" s="121"/>
      <c r="EY47" s="121"/>
      <c r="EZ47" s="121"/>
      <c r="FA47" s="121"/>
      <c r="FB47" s="121"/>
      <c r="FC47" s="121"/>
      <c r="FD47" s="121"/>
      <c r="FE47" s="121"/>
      <c r="FF47" s="121"/>
      <c r="FG47" s="121"/>
      <c r="FH47" s="121"/>
      <c r="FI47" s="121"/>
      <c r="FJ47" s="121"/>
      <c r="FK47" s="121"/>
      <c r="FL47" s="121"/>
      <c r="FM47" s="121"/>
      <c r="FN47" s="121"/>
      <c r="FO47" s="121"/>
      <c r="FP47" s="121"/>
      <c r="FQ47" s="121"/>
      <c r="FR47" s="121"/>
      <c r="FS47" s="121"/>
      <c r="FT47" s="121"/>
      <c r="FU47" s="121"/>
      <c r="FV47" s="121"/>
      <c r="FW47" s="121"/>
      <c r="FX47" s="121"/>
      <c r="FY47" s="121"/>
      <c r="FZ47" s="121"/>
      <c r="GA47" s="121"/>
      <c r="GB47" s="121"/>
      <c r="GC47" s="121"/>
      <c r="GD47" s="121"/>
      <c r="GE47" s="121"/>
      <c r="GF47" s="121"/>
      <c r="GG47" s="121"/>
      <c r="GH47" s="121"/>
      <c r="GI47" s="121"/>
      <c r="GJ47" s="121"/>
      <c r="GK47" s="121"/>
      <c r="GL47" s="121"/>
      <c r="GM47" s="121"/>
      <c r="GN47" s="121"/>
      <c r="GO47" s="121"/>
      <c r="GP47" s="121"/>
      <c r="GQ47" s="121"/>
      <c r="GR47" s="121"/>
      <c r="GS47" s="121"/>
      <c r="GT47" s="121"/>
      <c r="GU47" s="121"/>
      <c r="GV47" s="121"/>
      <c r="GW47" s="121"/>
      <c r="GX47" s="121"/>
      <c r="GY47" s="121"/>
      <c r="GZ47" s="121"/>
      <c r="HA47" s="121"/>
      <c r="HB47" s="121"/>
      <c r="HC47" s="121"/>
      <c r="HD47" s="121"/>
      <c r="HE47" s="121"/>
      <c r="HF47" s="121"/>
      <c r="HG47" s="121"/>
      <c r="HH47" s="121"/>
      <c r="HI47" s="121"/>
      <c r="HJ47" s="121"/>
      <c r="HK47" s="121"/>
      <c r="HL47" s="121"/>
    </row>
    <row r="48" spans="1:220" x14ac:dyDescent="0.15">
      <c r="A48" s="122">
        <v>47</v>
      </c>
      <c r="B48" s="108" t="s">
        <v>1026</v>
      </c>
      <c r="C48" s="127" t="s">
        <v>954</v>
      </c>
      <c r="D48" s="120" t="s">
        <v>883</v>
      </c>
      <c r="E48" s="120" t="s">
        <v>255</v>
      </c>
      <c r="F48" s="121" t="s">
        <v>884</v>
      </c>
      <c r="G48" s="121" t="s">
        <v>884</v>
      </c>
      <c r="H48" s="121">
        <v>970</v>
      </c>
      <c r="I48" s="121"/>
      <c r="J48" s="101"/>
      <c r="K48" s="85">
        <f>COUNTIF(B$76:C$80,B48)</f>
        <v>0</v>
      </c>
      <c r="L48" s="85">
        <f>COUNTIF(B$76:C$80,C48)</f>
        <v>0</v>
      </c>
    </row>
    <row r="49" spans="1:220" x14ac:dyDescent="0.15">
      <c r="A49" s="122">
        <v>48</v>
      </c>
      <c r="B49" s="128" t="s">
        <v>1031</v>
      </c>
      <c r="C49" s="111" t="s">
        <v>1032</v>
      </c>
      <c r="D49" s="130" t="s">
        <v>1001</v>
      </c>
      <c r="E49" s="120" t="s">
        <v>255</v>
      </c>
      <c r="F49" s="121" t="s">
        <v>912</v>
      </c>
      <c r="G49" s="124" t="s">
        <v>1048</v>
      </c>
      <c r="H49" s="121">
        <v>1050</v>
      </c>
      <c r="I49" s="121"/>
      <c r="J49" s="91" t="s">
        <v>584</v>
      </c>
    </row>
    <row r="50" spans="1:220" x14ac:dyDescent="0.15">
      <c r="A50" s="122">
        <v>49</v>
      </c>
      <c r="B50" s="127" t="s">
        <v>1023</v>
      </c>
      <c r="C50" s="111" t="s">
        <v>1037</v>
      </c>
      <c r="D50" s="130" t="s">
        <v>911</v>
      </c>
      <c r="E50" s="120" t="s">
        <v>255</v>
      </c>
      <c r="F50" s="121" t="s">
        <v>912</v>
      </c>
      <c r="G50" s="124" t="s">
        <v>1048</v>
      </c>
      <c r="H50" s="121">
        <v>1080</v>
      </c>
      <c r="I50" s="121"/>
      <c r="J50" s="86" t="s">
        <v>588</v>
      </c>
    </row>
    <row r="51" spans="1:220" x14ac:dyDescent="0.15">
      <c r="A51" s="122">
        <v>50</v>
      </c>
      <c r="B51" s="111" t="s">
        <v>1015</v>
      </c>
      <c r="C51" s="129" t="s">
        <v>1299</v>
      </c>
      <c r="D51" s="120" t="s">
        <v>873</v>
      </c>
      <c r="E51" s="120" t="s">
        <v>255</v>
      </c>
      <c r="F51" s="121" t="s">
        <v>615</v>
      </c>
      <c r="G51" s="120" t="s">
        <v>616</v>
      </c>
      <c r="H51" s="121">
        <v>760</v>
      </c>
      <c r="I51" s="121" t="s">
        <v>1300</v>
      </c>
      <c r="J51" s="86"/>
    </row>
    <row r="52" spans="1:220" x14ac:dyDescent="0.15">
      <c r="A52" s="122">
        <v>51</v>
      </c>
      <c r="B52" s="128" t="s">
        <v>1022</v>
      </c>
      <c r="C52" s="111" t="s">
        <v>1030</v>
      </c>
      <c r="D52" s="130" t="s">
        <v>1001</v>
      </c>
      <c r="E52" s="120" t="s">
        <v>255</v>
      </c>
      <c r="F52" s="121" t="s">
        <v>912</v>
      </c>
      <c r="G52" s="124" t="s">
        <v>318</v>
      </c>
      <c r="H52" s="121">
        <v>1050</v>
      </c>
      <c r="I52" s="121"/>
      <c r="J52" s="91" t="s">
        <v>583</v>
      </c>
    </row>
    <row r="53" spans="1:220" x14ac:dyDescent="0.15">
      <c r="A53" s="122">
        <v>52</v>
      </c>
      <c r="B53" s="128" t="s">
        <v>1035</v>
      </c>
      <c r="C53" s="111" t="s">
        <v>1036</v>
      </c>
      <c r="D53" s="130" t="s">
        <v>1001</v>
      </c>
      <c r="E53" s="120" t="s">
        <v>255</v>
      </c>
      <c r="F53" s="121" t="s">
        <v>912</v>
      </c>
      <c r="G53" s="124" t="s">
        <v>318</v>
      </c>
      <c r="H53" s="121">
        <v>1050</v>
      </c>
      <c r="I53" s="121"/>
      <c r="J53" s="91" t="s">
        <v>586</v>
      </c>
    </row>
    <row r="54" spans="1:220" x14ac:dyDescent="0.15">
      <c r="A54" s="122">
        <v>53</v>
      </c>
      <c r="B54" s="111" t="s">
        <v>1016</v>
      </c>
      <c r="C54" s="111" t="s">
        <v>1017</v>
      </c>
      <c r="D54" s="120" t="s">
        <v>256</v>
      </c>
      <c r="E54" s="120" t="s">
        <v>255</v>
      </c>
      <c r="F54" s="97" t="s">
        <v>318</v>
      </c>
      <c r="G54" s="124" t="s">
        <v>318</v>
      </c>
      <c r="H54" s="124" t="s">
        <v>1301</v>
      </c>
      <c r="I54" s="124"/>
      <c r="J54" s="124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  <c r="DK54" s="121"/>
      <c r="DL54" s="121"/>
      <c r="DM54" s="121"/>
      <c r="DN54" s="121"/>
      <c r="DO54" s="121"/>
      <c r="DP54" s="121"/>
      <c r="DQ54" s="121"/>
      <c r="DR54" s="121"/>
      <c r="DS54" s="121"/>
      <c r="DT54" s="121"/>
      <c r="DU54" s="121"/>
      <c r="DV54" s="121"/>
      <c r="DW54" s="121"/>
      <c r="DX54" s="121"/>
      <c r="DY54" s="121"/>
      <c r="DZ54" s="121"/>
      <c r="EA54" s="121"/>
      <c r="EB54" s="121"/>
      <c r="EC54" s="121"/>
      <c r="ED54" s="121"/>
      <c r="EE54" s="121"/>
      <c r="EF54" s="121"/>
      <c r="EG54" s="121"/>
      <c r="EH54" s="121"/>
      <c r="EI54" s="121"/>
      <c r="EJ54" s="121"/>
      <c r="EK54" s="121"/>
      <c r="EL54" s="121"/>
      <c r="EM54" s="121"/>
      <c r="EN54" s="121"/>
      <c r="EO54" s="121"/>
      <c r="EP54" s="121"/>
      <c r="EQ54" s="121"/>
      <c r="ER54" s="121"/>
      <c r="ES54" s="121"/>
      <c r="ET54" s="121"/>
      <c r="EU54" s="121"/>
      <c r="EV54" s="121"/>
      <c r="EW54" s="121"/>
      <c r="EX54" s="121"/>
      <c r="EY54" s="121"/>
      <c r="EZ54" s="121"/>
      <c r="FA54" s="121"/>
      <c r="FB54" s="121"/>
      <c r="FC54" s="121"/>
      <c r="FD54" s="121"/>
      <c r="FE54" s="121"/>
      <c r="FF54" s="121"/>
      <c r="FG54" s="121"/>
      <c r="FH54" s="121"/>
      <c r="FI54" s="121"/>
      <c r="FJ54" s="121"/>
      <c r="FK54" s="121"/>
      <c r="FL54" s="121"/>
      <c r="FM54" s="121"/>
      <c r="FN54" s="121"/>
      <c r="FO54" s="121"/>
      <c r="FP54" s="121"/>
      <c r="FQ54" s="121"/>
      <c r="FR54" s="121"/>
      <c r="FS54" s="121"/>
      <c r="FT54" s="121"/>
      <c r="FU54" s="121"/>
      <c r="FV54" s="121"/>
      <c r="FW54" s="121"/>
      <c r="FX54" s="121"/>
      <c r="FY54" s="121"/>
      <c r="FZ54" s="121"/>
      <c r="GA54" s="121"/>
      <c r="GB54" s="121"/>
      <c r="GC54" s="121"/>
      <c r="GD54" s="121"/>
      <c r="GE54" s="121"/>
      <c r="GF54" s="121"/>
      <c r="GG54" s="121"/>
      <c r="GH54" s="121"/>
      <c r="GI54" s="121"/>
      <c r="GJ54" s="121"/>
      <c r="GK54" s="121"/>
      <c r="GL54" s="121"/>
      <c r="GM54" s="121"/>
      <c r="GN54" s="121"/>
      <c r="GO54" s="121"/>
      <c r="GP54" s="121"/>
      <c r="GQ54" s="121"/>
      <c r="GR54" s="121"/>
      <c r="GS54" s="121"/>
      <c r="GT54" s="121"/>
      <c r="GU54" s="121"/>
      <c r="GV54" s="121"/>
      <c r="GW54" s="121"/>
      <c r="GX54" s="121"/>
      <c r="GY54" s="121"/>
      <c r="GZ54" s="121"/>
      <c r="HA54" s="121"/>
      <c r="HB54" s="121"/>
      <c r="HC54" s="121"/>
      <c r="HD54" s="121"/>
      <c r="HE54" s="121"/>
      <c r="HF54" s="121"/>
      <c r="HG54" s="121"/>
      <c r="HH54" s="121"/>
      <c r="HI54" s="121"/>
      <c r="HJ54" s="121"/>
      <c r="HK54" s="121"/>
      <c r="HL54" s="121"/>
    </row>
    <row r="55" spans="1:220" x14ac:dyDescent="0.15">
      <c r="A55" s="122">
        <v>54</v>
      </c>
      <c r="B55" s="111" t="s">
        <v>1018</v>
      </c>
      <c r="C55" s="111" t="s">
        <v>1019</v>
      </c>
      <c r="D55" s="120" t="s">
        <v>256</v>
      </c>
      <c r="E55" s="120" t="s">
        <v>255</v>
      </c>
      <c r="F55" s="97" t="s">
        <v>318</v>
      </c>
      <c r="G55" s="124" t="s">
        <v>318</v>
      </c>
      <c r="H55" s="124" t="s">
        <v>1301</v>
      </c>
      <c r="I55" s="124"/>
      <c r="J55" s="124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  <c r="DK55" s="121"/>
      <c r="DL55" s="121"/>
      <c r="DM55" s="121"/>
      <c r="DN55" s="121"/>
      <c r="DO55" s="121"/>
      <c r="DP55" s="121"/>
      <c r="DQ55" s="121"/>
      <c r="DR55" s="121"/>
      <c r="DS55" s="121"/>
      <c r="DT55" s="121"/>
      <c r="DU55" s="121"/>
      <c r="DV55" s="121"/>
      <c r="DW55" s="121"/>
      <c r="DX55" s="121"/>
      <c r="DY55" s="121"/>
      <c r="DZ55" s="121"/>
      <c r="EA55" s="121"/>
      <c r="EB55" s="121"/>
      <c r="EC55" s="121"/>
      <c r="ED55" s="121"/>
      <c r="EE55" s="121"/>
      <c r="EF55" s="121"/>
      <c r="EG55" s="121"/>
      <c r="EH55" s="121"/>
      <c r="EI55" s="121"/>
      <c r="EJ55" s="121"/>
      <c r="EK55" s="121"/>
      <c r="EL55" s="121"/>
      <c r="EM55" s="121"/>
      <c r="EN55" s="121"/>
      <c r="EO55" s="121"/>
      <c r="EP55" s="121"/>
      <c r="EQ55" s="121"/>
      <c r="ER55" s="121"/>
      <c r="ES55" s="121"/>
      <c r="ET55" s="121"/>
      <c r="EU55" s="121"/>
      <c r="EV55" s="121"/>
      <c r="EW55" s="121"/>
      <c r="EX55" s="121"/>
      <c r="EY55" s="121"/>
      <c r="EZ55" s="121"/>
      <c r="FA55" s="121"/>
      <c r="FB55" s="121"/>
      <c r="FC55" s="121"/>
      <c r="FD55" s="121"/>
      <c r="FE55" s="121"/>
      <c r="FF55" s="121"/>
      <c r="FG55" s="121"/>
      <c r="FH55" s="121"/>
      <c r="FI55" s="121"/>
      <c r="FJ55" s="121"/>
      <c r="FK55" s="121"/>
      <c r="FL55" s="121"/>
      <c r="FM55" s="121"/>
      <c r="FN55" s="121"/>
      <c r="FO55" s="121"/>
      <c r="FP55" s="121"/>
      <c r="FQ55" s="121"/>
      <c r="FR55" s="121"/>
      <c r="FS55" s="121"/>
      <c r="FT55" s="121"/>
      <c r="FU55" s="121"/>
      <c r="FV55" s="121"/>
      <c r="FW55" s="121"/>
      <c r="FX55" s="121"/>
      <c r="FY55" s="121"/>
      <c r="FZ55" s="121"/>
      <c r="GA55" s="121"/>
      <c r="GB55" s="121"/>
      <c r="GC55" s="121"/>
      <c r="GD55" s="121"/>
      <c r="GE55" s="121"/>
      <c r="GF55" s="121"/>
      <c r="GG55" s="121"/>
      <c r="GH55" s="121"/>
      <c r="GI55" s="121"/>
      <c r="GJ55" s="121"/>
      <c r="GK55" s="121"/>
      <c r="GL55" s="121"/>
      <c r="GM55" s="121"/>
      <c r="GN55" s="121"/>
      <c r="GO55" s="121"/>
      <c r="GP55" s="121"/>
      <c r="GQ55" s="121"/>
      <c r="GR55" s="121"/>
      <c r="GS55" s="121"/>
      <c r="GT55" s="121"/>
      <c r="GU55" s="121"/>
      <c r="GV55" s="121"/>
      <c r="GW55" s="121"/>
      <c r="GX55" s="121"/>
      <c r="GY55" s="121"/>
      <c r="GZ55" s="121"/>
      <c r="HA55" s="121"/>
      <c r="HB55" s="121"/>
      <c r="HC55" s="121"/>
      <c r="HD55" s="121"/>
      <c r="HE55" s="121"/>
      <c r="HF55" s="121"/>
      <c r="HG55" s="121"/>
      <c r="HH55" s="121"/>
      <c r="HI55" s="121"/>
      <c r="HJ55" s="121"/>
      <c r="HK55" s="121"/>
      <c r="HL55" s="121"/>
    </row>
    <row r="56" spans="1:220" x14ac:dyDescent="0.15">
      <c r="A56" s="122">
        <v>55</v>
      </c>
      <c r="B56" s="111" t="s">
        <v>1020</v>
      </c>
      <c r="C56" s="111" t="s">
        <v>1021</v>
      </c>
      <c r="D56" s="120" t="s">
        <v>256</v>
      </c>
      <c r="E56" s="120" t="s">
        <v>255</v>
      </c>
      <c r="F56" s="97" t="s">
        <v>318</v>
      </c>
      <c r="G56" s="124" t="s">
        <v>318</v>
      </c>
      <c r="H56" s="124" t="s">
        <v>1301</v>
      </c>
      <c r="I56" s="124"/>
      <c r="J56" s="124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  <c r="DK56" s="121"/>
      <c r="DL56" s="121"/>
      <c r="DM56" s="121"/>
      <c r="DN56" s="121"/>
      <c r="DO56" s="121"/>
      <c r="DP56" s="121"/>
      <c r="DQ56" s="121"/>
      <c r="DR56" s="121"/>
      <c r="DS56" s="121"/>
      <c r="DT56" s="121"/>
      <c r="DU56" s="121"/>
      <c r="DV56" s="121"/>
      <c r="DW56" s="121"/>
      <c r="DX56" s="121"/>
      <c r="DY56" s="121"/>
      <c r="DZ56" s="121"/>
      <c r="EA56" s="121"/>
      <c r="EB56" s="121"/>
      <c r="EC56" s="121"/>
      <c r="ED56" s="121"/>
      <c r="EE56" s="121"/>
      <c r="EF56" s="121"/>
      <c r="EG56" s="121"/>
      <c r="EH56" s="121"/>
      <c r="EI56" s="121"/>
      <c r="EJ56" s="121"/>
      <c r="EK56" s="121"/>
      <c r="EL56" s="121"/>
      <c r="EM56" s="121"/>
      <c r="EN56" s="121"/>
      <c r="EO56" s="121"/>
      <c r="EP56" s="121"/>
      <c r="EQ56" s="121"/>
      <c r="ER56" s="121"/>
      <c r="ES56" s="121"/>
      <c r="ET56" s="121"/>
      <c r="EU56" s="121"/>
      <c r="EV56" s="121"/>
      <c r="EW56" s="121"/>
      <c r="EX56" s="121"/>
      <c r="EY56" s="121"/>
      <c r="EZ56" s="121"/>
      <c r="FA56" s="121"/>
      <c r="FB56" s="121"/>
      <c r="FC56" s="121"/>
      <c r="FD56" s="121"/>
      <c r="FE56" s="121"/>
      <c r="FF56" s="121"/>
      <c r="FG56" s="121"/>
      <c r="FH56" s="121"/>
      <c r="FI56" s="121"/>
      <c r="FJ56" s="121"/>
      <c r="FK56" s="121"/>
      <c r="FL56" s="121"/>
      <c r="FM56" s="121"/>
      <c r="FN56" s="121"/>
      <c r="FO56" s="121"/>
      <c r="FP56" s="121"/>
      <c r="FQ56" s="121"/>
      <c r="FR56" s="121"/>
      <c r="FS56" s="121"/>
      <c r="FT56" s="121"/>
      <c r="FU56" s="121"/>
      <c r="FV56" s="121"/>
      <c r="FW56" s="121"/>
      <c r="FX56" s="121"/>
      <c r="FY56" s="121"/>
      <c r="FZ56" s="121"/>
      <c r="GA56" s="121"/>
      <c r="GB56" s="121"/>
      <c r="GC56" s="121"/>
      <c r="GD56" s="121"/>
      <c r="GE56" s="121"/>
      <c r="GF56" s="121"/>
      <c r="GG56" s="121"/>
      <c r="GH56" s="121"/>
      <c r="GI56" s="121"/>
      <c r="GJ56" s="121"/>
      <c r="GK56" s="121"/>
      <c r="GL56" s="121"/>
      <c r="GM56" s="121"/>
      <c r="GN56" s="121"/>
      <c r="GO56" s="121"/>
      <c r="GP56" s="121"/>
      <c r="GQ56" s="121"/>
      <c r="GR56" s="121"/>
      <c r="GS56" s="121"/>
      <c r="GT56" s="121"/>
      <c r="GU56" s="121"/>
      <c r="GV56" s="121"/>
      <c r="GW56" s="121"/>
      <c r="GX56" s="121"/>
      <c r="GY56" s="121"/>
      <c r="GZ56" s="121"/>
      <c r="HA56" s="121"/>
      <c r="HB56" s="121"/>
      <c r="HC56" s="121"/>
      <c r="HD56" s="121"/>
      <c r="HE56" s="121"/>
      <c r="HF56" s="121"/>
      <c r="HG56" s="121"/>
      <c r="HH56" s="121"/>
      <c r="HI56" s="121"/>
      <c r="HJ56" s="121"/>
      <c r="HK56" s="121"/>
      <c r="HL56" s="121"/>
    </row>
    <row r="57" spans="1:220" x14ac:dyDescent="0.15">
      <c r="A57" s="122">
        <v>56</v>
      </c>
      <c r="B57" s="128" t="s">
        <v>1033</v>
      </c>
      <c r="C57" s="111" t="s">
        <v>1034</v>
      </c>
      <c r="D57" s="130" t="s">
        <v>1001</v>
      </c>
      <c r="E57" s="120" t="s">
        <v>255</v>
      </c>
      <c r="F57" s="121" t="s">
        <v>912</v>
      </c>
      <c r="G57" s="124" t="s">
        <v>318</v>
      </c>
      <c r="H57" s="121">
        <v>1050</v>
      </c>
      <c r="I57" s="121"/>
      <c r="J57" s="91" t="s">
        <v>585</v>
      </c>
    </row>
    <row r="58" spans="1:220" s="150" customFormat="1" x14ac:dyDescent="0.15">
      <c r="A58" s="148">
        <v>57</v>
      </c>
      <c r="B58" s="153" t="s">
        <v>1315</v>
      </c>
      <c r="C58" s="154" t="s">
        <v>1306</v>
      </c>
      <c r="D58" s="148" t="s">
        <v>769</v>
      </c>
      <c r="E58" s="148" t="s">
        <v>770</v>
      </c>
      <c r="F58" s="267" t="s">
        <v>318</v>
      </c>
      <c r="G58" s="148" t="s">
        <v>1042</v>
      </c>
      <c r="H58" s="143">
        <v>960</v>
      </c>
      <c r="I58" s="266" t="s">
        <v>1304</v>
      </c>
      <c r="J58" s="149"/>
    </row>
    <row r="59" spans="1:220" s="150" customFormat="1" x14ac:dyDescent="0.15">
      <c r="A59" s="148">
        <v>58</v>
      </c>
      <c r="B59" s="153" t="s">
        <v>787</v>
      </c>
      <c r="C59" s="151" t="s">
        <v>1039</v>
      </c>
      <c r="D59" s="148" t="s">
        <v>769</v>
      </c>
      <c r="E59" s="148" t="s">
        <v>770</v>
      </c>
      <c r="F59" s="267"/>
      <c r="G59" s="148" t="s">
        <v>1042</v>
      </c>
      <c r="H59" s="143">
        <v>1250</v>
      </c>
      <c r="I59" s="266"/>
      <c r="J59" s="152" t="s">
        <v>787</v>
      </c>
    </row>
    <row r="60" spans="1:220" s="150" customFormat="1" x14ac:dyDescent="0.15">
      <c r="A60" s="148">
        <v>59</v>
      </c>
      <c r="B60" s="153" t="s">
        <v>877</v>
      </c>
      <c r="C60" s="151" t="s">
        <v>1307</v>
      </c>
      <c r="D60" s="148" t="s">
        <v>769</v>
      </c>
      <c r="E60" s="148" t="s">
        <v>770</v>
      </c>
      <c r="F60" s="267" t="s">
        <v>318</v>
      </c>
      <c r="G60" s="143" t="s">
        <v>1042</v>
      </c>
      <c r="H60" s="143">
        <v>960</v>
      </c>
      <c r="I60" s="266"/>
      <c r="J60" s="152"/>
    </row>
    <row r="61" spans="1:220" s="150" customFormat="1" x14ac:dyDescent="0.15">
      <c r="A61" s="148">
        <v>60</v>
      </c>
      <c r="B61" s="153" t="s">
        <v>877</v>
      </c>
      <c r="C61" s="153" t="s">
        <v>1024</v>
      </c>
      <c r="D61" s="148" t="s">
        <v>769</v>
      </c>
      <c r="E61" s="148" t="s">
        <v>770</v>
      </c>
      <c r="F61" s="267"/>
      <c r="G61" s="143" t="s">
        <v>875</v>
      </c>
      <c r="H61" s="143">
        <v>1250</v>
      </c>
      <c r="I61" s="266"/>
      <c r="J61" s="152"/>
    </row>
    <row r="62" spans="1:220" s="150" customFormat="1" x14ac:dyDescent="0.15">
      <c r="A62" s="148">
        <v>61</v>
      </c>
      <c r="B62" s="153" t="s">
        <v>788</v>
      </c>
      <c r="C62" s="153" t="s">
        <v>1308</v>
      </c>
      <c r="D62" s="148" t="s">
        <v>769</v>
      </c>
      <c r="E62" s="148" t="s">
        <v>878</v>
      </c>
      <c r="F62" s="148" t="s">
        <v>1303</v>
      </c>
      <c r="G62" s="143" t="s">
        <v>775</v>
      </c>
      <c r="H62" s="143">
        <v>1180</v>
      </c>
      <c r="I62" s="266"/>
      <c r="J62" s="152" t="s">
        <v>788</v>
      </c>
    </row>
    <row r="63" spans="1:220" s="150" customFormat="1" x14ac:dyDescent="0.15">
      <c r="A63" s="148">
        <v>62</v>
      </c>
      <c r="B63" s="153" t="s">
        <v>790</v>
      </c>
      <c r="C63" s="153" t="s">
        <v>1309</v>
      </c>
      <c r="D63" s="148" t="s">
        <v>769</v>
      </c>
      <c r="E63" s="148" t="s">
        <v>878</v>
      </c>
      <c r="F63" s="266" t="s">
        <v>1302</v>
      </c>
      <c r="G63" s="143" t="s">
        <v>278</v>
      </c>
      <c r="H63" s="143">
        <v>1020</v>
      </c>
      <c r="I63" s="266"/>
      <c r="J63" s="152" t="s">
        <v>790</v>
      </c>
    </row>
    <row r="64" spans="1:220" s="150" customFormat="1" x14ac:dyDescent="0.15">
      <c r="A64" s="148">
        <v>63</v>
      </c>
      <c r="B64" s="153" t="s">
        <v>943</v>
      </c>
      <c r="C64" s="153" t="s">
        <v>792</v>
      </c>
      <c r="D64" s="148" t="s">
        <v>769</v>
      </c>
      <c r="E64" s="148" t="s">
        <v>878</v>
      </c>
      <c r="F64" s="266"/>
      <c r="G64" s="143" t="s">
        <v>793</v>
      </c>
      <c r="H64" s="143">
        <v>470</v>
      </c>
      <c r="I64" s="266"/>
      <c r="J64" s="152" t="s">
        <v>790</v>
      </c>
    </row>
    <row r="65" spans="1:12" s="150" customFormat="1" x14ac:dyDescent="0.15">
      <c r="A65" s="148">
        <v>64</v>
      </c>
      <c r="B65" s="153" t="s">
        <v>794</v>
      </c>
      <c r="C65" s="153" t="s">
        <v>1310</v>
      </c>
      <c r="D65" s="148" t="s">
        <v>769</v>
      </c>
      <c r="E65" s="148" t="s">
        <v>878</v>
      </c>
      <c r="F65" s="143" t="s">
        <v>278</v>
      </c>
      <c r="G65" s="143" t="s">
        <v>775</v>
      </c>
      <c r="H65" s="143">
        <v>1180</v>
      </c>
      <c r="I65" s="266"/>
      <c r="J65" s="152" t="s">
        <v>794</v>
      </c>
    </row>
    <row r="66" spans="1:12" s="150" customFormat="1" x14ac:dyDescent="0.15">
      <c r="A66" s="148">
        <v>65</v>
      </c>
      <c r="B66" s="153" t="s">
        <v>879</v>
      </c>
      <c r="C66" s="153" t="s">
        <v>1311</v>
      </c>
      <c r="D66" s="148" t="s">
        <v>769</v>
      </c>
      <c r="E66" s="148" t="s">
        <v>878</v>
      </c>
      <c r="F66" s="143" t="s">
        <v>278</v>
      </c>
      <c r="G66" s="143" t="s">
        <v>766</v>
      </c>
      <c r="H66" s="143">
        <v>1160</v>
      </c>
      <c r="I66" s="266"/>
      <c r="J66" s="152" t="s">
        <v>796</v>
      </c>
    </row>
    <row r="67" spans="1:12" s="150" customFormat="1" x14ac:dyDescent="0.15">
      <c r="A67" s="148">
        <v>66</v>
      </c>
      <c r="B67" s="153" t="s">
        <v>797</v>
      </c>
      <c r="C67" s="153" t="s">
        <v>1312</v>
      </c>
      <c r="D67" s="148" t="s">
        <v>769</v>
      </c>
      <c r="E67" s="148" t="s">
        <v>878</v>
      </c>
      <c r="F67" s="143" t="s">
        <v>278</v>
      </c>
      <c r="G67" s="143" t="s">
        <v>278</v>
      </c>
      <c r="H67" s="143">
        <v>1010</v>
      </c>
      <c r="I67" s="266"/>
      <c r="J67" s="152" t="s">
        <v>797</v>
      </c>
    </row>
    <row r="68" spans="1:12" s="150" customFormat="1" x14ac:dyDescent="0.15">
      <c r="A68" s="148">
        <v>67</v>
      </c>
      <c r="B68" s="153" t="s">
        <v>1313</v>
      </c>
      <c r="C68" s="153" t="s">
        <v>880</v>
      </c>
      <c r="D68" s="148" t="s">
        <v>769</v>
      </c>
      <c r="E68" s="148" t="s">
        <v>878</v>
      </c>
      <c r="F68" s="143" t="s">
        <v>278</v>
      </c>
      <c r="G68" s="143" t="s">
        <v>881</v>
      </c>
      <c r="H68" s="143">
        <v>1010</v>
      </c>
      <c r="I68" s="266"/>
      <c r="J68" s="152" t="s">
        <v>799</v>
      </c>
    </row>
    <row r="69" spans="1:12" s="150" customFormat="1" x14ac:dyDescent="0.15">
      <c r="A69" s="148">
        <v>68</v>
      </c>
      <c r="B69" s="153" t="s">
        <v>1314</v>
      </c>
      <c r="C69" s="153" t="s">
        <v>802</v>
      </c>
      <c r="D69" s="148" t="s">
        <v>769</v>
      </c>
      <c r="E69" s="148" t="s">
        <v>878</v>
      </c>
      <c r="F69" s="143" t="s">
        <v>278</v>
      </c>
      <c r="G69" s="143" t="s">
        <v>766</v>
      </c>
      <c r="H69" s="143">
        <v>1220</v>
      </c>
      <c r="I69" s="266"/>
      <c r="J69" s="152" t="s">
        <v>802</v>
      </c>
    </row>
    <row r="70" spans="1:12" x14ac:dyDescent="0.15">
      <c r="A70" s="122">
        <v>69</v>
      </c>
      <c r="B70" s="125" t="s">
        <v>1305</v>
      </c>
      <c r="C70" s="125" t="s">
        <v>880</v>
      </c>
      <c r="D70" s="120" t="s">
        <v>769</v>
      </c>
      <c r="E70" s="120" t="s">
        <v>878</v>
      </c>
      <c r="F70" s="121" t="s">
        <v>875</v>
      </c>
      <c r="G70" s="121" t="s">
        <v>881</v>
      </c>
      <c r="H70" s="121">
        <v>630</v>
      </c>
      <c r="I70" s="121"/>
      <c r="J70" s="119"/>
    </row>
    <row r="71" spans="1:12" x14ac:dyDescent="0.15">
      <c r="A71" s="122">
        <v>70</v>
      </c>
      <c r="B71" s="124" t="s">
        <v>1316</v>
      </c>
      <c r="C71" s="121" t="s">
        <v>882</v>
      </c>
      <c r="D71" s="120" t="s">
        <v>883</v>
      </c>
      <c r="E71" s="120" t="s">
        <v>255</v>
      </c>
      <c r="F71" s="121" t="s">
        <v>884</v>
      </c>
      <c r="G71" s="120" t="s">
        <v>616</v>
      </c>
      <c r="H71" s="121">
        <v>300</v>
      </c>
      <c r="I71" s="121"/>
      <c r="J71" s="86"/>
    </row>
    <row r="72" spans="1:12" x14ac:dyDescent="0.15">
      <c r="A72" s="122">
        <v>71</v>
      </c>
      <c r="B72" s="123" t="s">
        <v>1317</v>
      </c>
      <c r="C72" s="121" t="s">
        <v>882</v>
      </c>
      <c r="D72" s="120" t="s">
        <v>883</v>
      </c>
      <c r="E72" s="120" t="s">
        <v>255</v>
      </c>
      <c r="F72" s="121" t="s">
        <v>884</v>
      </c>
      <c r="G72" s="120" t="s">
        <v>616</v>
      </c>
      <c r="H72" s="121">
        <v>360</v>
      </c>
      <c r="I72" s="121"/>
      <c r="K72" s="85">
        <f>COUNTIF(B$76:C$80,B72)</f>
        <v>0</v>
      </c>
      <c r="L72" s="85">
        <f>COUNTIF(B$76:C$80,C72)</f>
        <v>0</v>
      </c>
    </row>
    <row r="73" spans="1:12" x14ac:dyDescent="0.15">
      <c r="A73" s="122">
        <v>72</v>
      </c>
      <c r="B73" s="123" t="s">
        <v>1318</v>
      </c>
      <c r="C73" s="121" t="s">
        <v>882</v>
      </c>
      <c r="D73" s="120" t="s">
        <v>883</v>
      </c>
      <c r="E73" s="120" t="s">
        <v>255</v>
      </c>
      <c r="F73" s="121" t="s">
        <v>884</v>
      </c>
      <c r="G73" s="120" t="s">
        <v>616</v>
      </c>
      <c r="H73" s="121">
        <v>500</v>
      </c>
      <c r="I73" s="121"/>
      <c r="K73" s="85">
        <f>COUNTIF(B$76:C$80,B73)</f>
        <v>0</v>
      </c>
      <c r="L73" s="85">
        <f>COUNTIF(B$76:C$80,B74)</f>
        <v>0</v>
      </c>
    </row>
    <row r="74" spans="1:12" x14ac:dyDescent="0.15">
      <c r="A74" s="122">
        <v>73</v>
      </c>
      <c r="B74" s="124" t="s">
        <v>944</v>
      </c>
      <c r="C74" s="121" t="s">
        <v>882</v>
      </c>
      <c r="D74" s="120" t="s">
        <v>945</v>
      </c>
      <c r="E74" s="120" t="s">
        <v>255</v>
      </c>
      <c r="F74" s="121" t="s">
        <v>884</v>
      </c>
      <c r="G74" s="120" t="s">
        <v>616</v>
      </c>
      <c r="H74" s="121">
        <v>600</v>
      </c>
      <c r="I74" s="129" t="s">
        <v>1291</v>
      </c>
      <c r="J74" s="86"/>
    </row>
    <row r="75" spans="1:12" x14ac:dyDescent="0.15">
      <c r="A75" s="122">
        <v>74</v>
      </c>
      <c r="B75" s="123" t="s">
        <v>946</v>
      </c>
      <c r="C75" s="124" t="s">
        <v>882</v>
      </c>
      <c r="D75" s="121" t="s">
        <v>947</v>
      </c>
      <c r="E75" s="120" t="s">
        <v>948</v>
      </c>
      <c r="F75" s="121" t="s">
        <v>884</v>
      </c>
      <c r="G75" s="120" t="s">
        <v>616</v>
      </c>
      <c r="H75" s="121">
        <v>450</v>
      </c>
      <c r="I75" s="129" t="s">
        <v>1291</v>
      </c>
      <c r="K75" s="85">
        <f>COUNTIF(B$76:C$80,B75)</f>
        <v>0</v>
      </c>
      <c r="L75" s="85">
        <f>COUNTIF(B$76:C$80,C75)</f>
        <v>0</v>
      </c>
    </row>
    <row r="76" spans="1:12" x14ac:dyDescent="0.15">
      <c r="A76" s="122">
        <v>75</v>
      </c>
      <c r="B76" s="123" t="s">
        <v>949</v>
      </c>
      <c r="C76" s="124" t="s">
        <v>950</v>
      </c>
      <c r="D76" s="120" t="s">
        <v>951</v>
      </c>
      <c r="E76" s="120" t="s">
        <v>255</v>
      </c>
      <c r="F76" s="121" t="s">
        <v>884</v>
      </c>
      <c r="G76" s="121" t="s">
        <v>884</v>
      </c>
      <c r="H76" s="121">
        <v>1100</v>
      </c>
      <c r="I76" s="129" t="s">
        <v>1291</v>
      </c>
      <c r="K76" s="85">
        <f>COUNTIF(B$76:C$80,#REF!)</f>
        <v>0</v>
      </c>
      <c r="L76" s="85">
        <f>COUNTIF(B$76:C$80,C76)</f>
        <v>1</v>
      </c>
    </row>
    <row r="77" spans="1:12" x14ac:dyDescent="0.15">
      <c r="A77" s="122">
        <v>76</v>
      </c>
      <c r="B77" s="123" t="s">
        <v>885</v>
      </c>
      <c r="C77" s="124" t="s">
        <v>886</v>
      </c>
      <c r="D77" s="120" t="s">
        <v>883</v>
      </c>
      <c r="E77" s="120" t="s">
        <v>255</v>
      </c>
      <c r="F77" s="121" t="s">
        <v>884</v>
      </c>
      <c r="G77" s="121" t="s">
        <v>884</v>
      </c>
      <c r="H77" s="121">
        <v>470</v>
      </c>
      <c r="I77" s="121"/>
      <c r="K77" s="85">
        <f>COUNTIF(B$76:C$80,B77)</f>
        <v>1</v>
      </c>
      <c r="L77" s="85">
        <f>COUNTIF(B$76:C$80,C77)</f>
        <v>1</v>
      </c>
    </row>
    <row r="78" spans="1:12" x14ac:dyDescent="0.15">
      <c r="A78" s="122">
        <v>77</v>
      </c>
      <c r="B78" s="123" t="s">
        <v>887</v>
      </c>
      <c r="C78" s="124" t="s">
        <v>521</v>
      </c>
      <c r="D78" s="120" t="s">
        <v>883</v>
      </c>
      <c r="E78" s="120" t="s">
        <v>255</v>
      </c>
      <c r="F78" s="121" t="s">
        <v>884</v>
      </c>
      <c r="G78" s="121" t="s">
        <v>884</v>
      </c>
      <c r="H78" s="121">
        <v>710</v>
      </c>
      <c r="I78" s="121"/>
      <c r="K78" s="85">
        <f>COUNTIF(B$76:C$80,B78)</f>
        <v>1</v>
      </c>
      <c r="L78" s="85">
        <f>COUNTIF(B$76:C$80,C78)</f>
        <v>1</v>
      </c>
    </row>
    <row r="79" spans="1:12" x14ac:dyDescent="0.15">
      <c r="A79" s="122">
        <v>78</v>
      </c>
      <c r="B79" s="123" t="s">
        <v>955</v>
      </c>
      <c r="C79" s="123" t="s">
        <v>522</v>
      </c>
      <c r="D79" s="120" t="s">
        <v>883</v>
      </c>
      <c r="E79" s="120" t="s">
        <v>255</v>
      </c>
      <c r="F79" s="121" t="s">
        <v>884</v>
      </c>
      <c r="G79" s="121" t="s">
        <v>884</v>
      </c>
      <c r="H79" s="121">
        <v>710</v>
      </c>
      <c r="I79" s="121"/>
      <c r="K79" s="85">
        <f>COUNTIF(B$76:C$80,C79)</f>
        <v>1</v>
      </c>
      <c r="L79" s="85">
        <f>COUNTIF(B$76:C$80,#REF!)</f>
        <v>0</v>
      </c>
    </row>
    <row r="80" spans="1:12" x14ac:dyDescent="0.15">
      <c r="A80" s="122">
        <v>79</v>
      </c>
      <c r="B80" s="123" t="s">
        <v>1319</v>
      </c>
      <c r="C80" s="124" t="s">
        <v>1334</v>
      </c>
      <c r="D80" s="120" t="s">
        <v>883</v>
      </c>
      <c r="E80" s="120" t="s">
        <v>255</v>
      </c>
      <c r="F80" s="264" t="s">
        <v>1322</v>
      </c>
      <c r="G80" s="121" t="s">
        <v>884</v>
      </c>
      <c r="H80" s="121">
        <v>420</v>
      </c>
      <c r="I80" s="121"/>
      <c r="K80" s="85">
        <f t="shared" ref="K80:K85" si="0">COUNTIF(B$76:C$80,B80)</f>
        <v>1</v>
      </c>
      <c r="L80" s="85">
        <f t="shared" ref="L80:L85" si="1">COUNTIF(B$76:C$80,C80)</f>
        <v>1</v>
      </c>
    </row>
    <row r="81" spans="1:220" x14ac:dyDescent="0.15">
      <c r="A81" s="122">
        <v>80</v>
      </c>
      <c r="B81" s="123" t="s">
        <v>956</v>
      </c>
      <c r="C81" s="124" t="s">
        <v>957</v>
      </c>
      <c r="D81" s="120" t="s">
        <v>883</v>
      </c>
      <c r="E81" s="120" t="s">
        <v>255</v>
      </c>
      <c r="F81" s="265"/>
      <c r="G81" s="121" t="s">
        <v>884</v>
      </c>
      <c r="H81" s="121">
        <v>550</v>
      </c>
      <c r="I81" s="121"/>
      <c r="K81" s="85">
        <f t="shared" si="0"/>
        <v>1</v>
      </c>
      <c r="L81" s="85">
        <f t="shared" si="1"/>
        <v>0</v>
      </c>
    </row>
    <row r="82" spans="1:220" x14ac:dyDescent="0.15">
      <c r="A82" s="122">
        <v>81</v>
      </c>
      <c r="B82" s="120" t="s">
        <v>958</v>
      </c>
      <c r="C82" s="120" t="s">
        <v>959</v>
      </c>
      <c r="D82" s="121" t="s">
        <v>960</v>
      </c>
      <c r="E82" s="120" t="s">
        <v>8</v>
      </c>
      <c r="F82" s="121" t="s">
        <v>952</v>
      </c>
      <c r="G82" s="121" t="s">
        <v>527</v>
      </c>
      <c r="H82" s="121">
        <v>1250</v>
      </c>
      <c r="I82" s="129" t="s">
        <v>1320</v>
      </c>
      <c r="K82" s="85">
        <f t="shared" si="0"/>
        <v>0</v>
      </c>
      <c r="L82" s="85">
        <f t="shared" si="1"/>
        <v>0</v>
      </c>
      <c r="M82" s="85" t="s">
        <v>333</v>
      </c>
      <c r="N82" s="85" t="s">
        <v>333</v>
      </c>
      <c r="O82" s="85" t="s">
        <v>333</v>
      </c>
      <c r="P82" s="85" t="s">
        <v>240</v>
      </c>
      <c r="Q82" s="85" t="s">
        <v>333</v>
      </c>
      <c r="R82" s="85">
        <v>10</v>
      </c>
      <c r="S82" s="85">
        <v>10</v>
      </c>
      <c r="T82" s="85" t="s">
        <v>334</v>
      </c>
      <c r="U82" s="85" t="s">
        <v>333</v>
      </c>
      <c r="V82" s="85" t="s">
        <v>333</v>
      </c>
      <c r="W82" s="85" t="s">
        <v>333</v>
      </c>
      <c r="X82" s="85" t="s">
        <v>333</v>
      </c>
      <c r="Y82" s="85" t="s">
        <v>333</v>
      </c>
      <c r="Z82" s="85" t="s">
        <v>333</v>
      </c>
      <c r="AA82" s="85" t="s">
        <v>333</v>
      </c>
      <c r="AB82" s="85" t="s">
        <v>333</v>
      </c>
      <c r="AC82" s="85" t="s">
        <v>333</v>
      </c>
      <c r="AD82" s="85" t="s">
        <v>333</v>
      </c>
      <c r="AE82" s="85" t="s">
        <v>333</v>
      </c>
      <c r="AF82" s="85" t="s">
        <v>333</v>
      </c>
      <c r="AG82" s="85" t="s">
        <v>333</v>
      </c>
      <c r="AH82" s="85" t="s">
        <v>333</v>
      </c>
      <c r="AI82" s="85" t="s">
        <v>333</v>
      </c>
      <c r="AJ82" s="85" t="s">
        <v>333</v>
      </c>
      <c r="AK82" s="85" t="s">
        <v>333</v>
      </c>
      <c r="AL82" s="85" t="s">
        <v>333</v>
      </c>
      <c r="AM82" s="85" t="s">
        <v>333</v>
      </c>
      <c r="AN82" s="85" t="s">
        <v>333</v>
      </c>
      <c r="AO82" s="85" t="s">
        <v>333</v>
      </c>
      <c r="AP82" s="85" t="s">
        <v>333</v>
      </c>
      <c r="AQ82" s="85" t="s">
        <v>333</v>
      </c>
      <c r="AR82" s="85" t="s">
        <v>333</v>
      </c>
      <c r="AS82" s="85" t="s">
        <v>333</v>
      </c>
      <c r="AT82" s="85" t="s">
        <v>333</v>
      </c>
      <c r="AU82" s="85" t="s">
        <v>333</v>
      </c>
      <c r="AV82" s="85" t="s">
        <v>333</v>
      </c>
      <c r="AW82" s="85" t="s">
        <v>333</v>
      </c>
      <c r="AX82" s="85" t="s">
        <v>333</v>
      </c>
      <c r="AY82" s="85" t="s">
        <v>333</v>
      </c>
      <c r="AZ82" s="85" t="s">
        <v>333</v>
      </c>
      <c r="BA82" s="85" t="s">
        <v>333</v>
      </c>
      <c r="BB82" s="85" t="s">
        <v>333</v>
      </c>
      <c r="BC82" s="85" t="s">
        <v>333</v>
      </c>
      <c r="BD82" s="85" t="s">
        <v>333</v>
      </c>
      <c r="BE82" s="85" t="s">
        <v>333</v>
      </c>
      <c r="BF82" s="85" t="s">
        <v>333</v>
      </c>
      <c r="BG82" s="85" t="s">
        <v>333</v>
      </c>
      <c r="BH82" s="85" t="s">
        <v>333</v>
      </c>
      <c r="BI82" s="85" t="s">
        <v>333</v>
      </c>
      <c r="BJ82" s="85" t="s">
        <v>333</v>
      </c>
      <c r="BK82" s="85" t="s">
        <v>333</v>
      </c>
      <c r="BL82" s="85" t="s">
        <v>333</v>
      </c>
      <c r="BM82" s="85" t="s">
        <v>333</v>
      </c>
      <c r="BN82" s="85" t="s">
        <v>333</v>
      </c>
      <c r="BO82" s="85" t="s">
        <v>333</v>
      </c>
      <c r="BP82" s="85" t="s">
        <v>333</v>
      </c>
      <c r="BQ82" s="85" t="s">
        <v>333</v>
      </c>
      <c r="BR82" s="85" t="s">
        <v>333</v>
      </c>
      <c r="BS82" s="85" t="s">
        <v>333</v>
      </c>
      <c r="BT82" s="85" t="s">
        <v>333</v>
      </c>
      <c r="BU82" s="85" t="s">
        <v>333</v>
      </c>
      <c r="BV82" s="85" t="s">
        <v>333</v>
      </c>
      <c r="BW82" s="85" t="s">
        <v>333</v>
      </c>
      <c r="BX82" s="85" t="s">
        <v>333</v>
      </c>
      <c r="BY82" s="85" t="s">
        <v>333</v>
      </c>
      <c r="BZ82" s="85" t="s">
        <v>333</v>
      </c>
      <c r="CA82" s="85" t="s">
        <v>333</v>
      </c>
      <c r="CB82" s="85" t="s">
        <v>333</v>
      </c>
      <c r="CC82" s="85" t="s">
        <v>333</v>
      </c>
      <c r="CD82" s="85" t="s">
        <v>333</v>
      </c>
      <c r="CE82" s="85" t="s">
        <v>333</v>
      </c>
      <c r="CF82" s="85" t="s">
        <v>333</v>
      </c>
      <c r="CG82" s="85" t="s">
        <v>333</v>
      </c>
      <c r="CH82" s="85" t="s">
        <v>333</v>
      </c>
      <c r="CI82" s="85" t="s">
        <v>333</v>
      </c>
      <c r="CJ82" s="85" t="s">
        <v>333</v>
      </c>
      <c r="CK82" s="85" t="s">
        <v>333</v>
      </c>
      <c r="CL82" s="85" t="s">
        <v>333</v>
      </c>
      <c r="CM82" s="85" t="s">
        <v>333</v>
      </c>
      <c r="CN82" s="85" t="s">
        <v>333</v>
      </c>
      <c r="CO82" s="85" t="s">
        <v>333</v>
      </c>
      <c r="CP82" s="85" t="s">
        <v>333</v>
      </c>
      <c r="CQ82" s="85" t="s">
        <v>333</v>
      </c>
      <c r="CR82" s="85" t="s">
        <v>333</v>
      </c>
      <c r="CS82" s="85" t="s">
        <v>333</v>
      </c>
      <c r="CT82" s="85" t="s">
        <v>333</v>
      </c>
      <c r="CU82" s="85" t="s">
        <v>333</v>
      </c>
      <c r="CV82" s="85" t="s">
        <v>333</v>
      </c>
      <c r="CW82" s="85" t="s">
        <v>333</v>
      </c>
      <c r="CX82" s="85" t="s">
        <v>333</v>
      </c>
      <c r="CY82" s="85" t="s">
        <v>333</v>
      </c>
      <c r="CZ82" s="85" t="s">
        <v>333</v>
      </c>
      <c r="DA82" s="85" t="s">
        <v>333</v>
      </c>
      <c r="DB82" s="85" t="s">
        <v>333</v>
      </c>
      <c r="DC82" s="85" t="s">
        <v>333</v>
      </c>
      <c r="DD82" s="85" t="s">
        <v>333</v>
      </c>
      <c r="DE82" s="85" t="s">
        <v>333</v>
      </c>
      <c r="DF82" s="85" t="s">
        <v>333</v>
      </c>
      <c r="DG82" s="85" t="s">
        <v>333</v>
      </c>
      <c r="DH82" s="85" t="s">
        <v>333</v>
      </c>
      <c r="DI82" s="85" t="s">
        <v>333</v>
      </c>
      <c r="DJ82" s="85" t="s">
        <v>333</v>
      </c>
      <c r="DK82" s="85" t="s">
        <v>333</v>
      </c>
      <c r="DL82" s="85" t="s">
        <v>333</v>
      </c>
      <c r="DM82" s="85" t="s">
        <v>333</v>
      </c>
      <c r="DN82" s="85" t="s">
        <v>333</v>
      </c>
      <c r="DO82" s="85" t="s">
        <v>333</v>
      </c>
      <c r="DP82" s="85" t="s">
        <v>333</v>
      </c>
      <c r="DQ82" s="85" t="s">
        <v>333</v>
      </c>
      <c r="DR82" s="85" t="s">
        <v>333</v>
      </c>
      <c r="DS82" s="85" t="s">
        <v>333</v>
      </c>
      <c r="DT82" s="85" t="s">
        <v>333</v>
      </c>
      <c r="DU82" s="85" t="s">
        <v>333</v>
      </c>
      <c r="DV82" s="85" t="s">
        <v>333</v>
      </c>
      <c r="DW82" s="85" t="s">
        <v>333</v>
      </c>
      <c r="DX82" s="85" t="s">
        <v>333</v>
      </c>
      <c r="DY82" s="85" t="s">
        <v>333</v>
      </c>
      <c r="DZ82" s="85" t="s">
        <v>333</v>
      </c>
      <c r="EA82" s="85" t="s">
        <v>333</v>
      </c>
      <c r="EB82" s="85" t="s">
        <v>333</v>
      </c>
      <c r="EC82" s="85" t="s">
        <v>333</v>
      </c>
      <c r="ED82" s="85" t="s">
        <v>333</v>
      </c>
      <c r="EE82" s="85" t="s">
        <v>333</v>
      </c>
      <c r="EF82" s="85" t="s">
        <v>333</v>
      </c>
      <c r="EG82" s="85" t="s">
        <v>333</v>
      </c>
      <c r="EH82" s="85" t="s">
        <v>333</v>
      </c>
      <c r="EI82" s="85" t="s">
        <v>333</v>
      </c>
      <c r="EJ82" s="85" t="s">
        <v>333</v>
      </c>
      <c r="EK82" s="85" t="s">
        <v>333</v>
      </c>
      <c r="EL82" s="85" t="s">
        <v>333</v>
      </c>
      <c r="EM82" s="85" t="s">
        <v>333</v>
      </c>
      <c r="EN82" s="85" t="s">
        <v>333</v>
      </c>
      <c r="EO82" s="85" t="s">
        <v>333</v>
      </c>
      <c r="EP82" s="85" t="s">
        <v>333</v>
      </c>
      <c r="EQ82" s="85" t="s">
        <v>333</v>
      </c>
      <c r="ER82" s="85" t="s">
        <v>333</v>
      </c>
      <c r="ES82" s="85" t="s">
        <v>333</v>
      </c>
      <c r="ET82" s="85" t="s">
        <v>333</v>
      </c>
      <c r="EU82" s="85" t="s">
        <v>333</v>
      </c>
      <c r="EV82" s="85" t="s">
        <v>333</v>
      </c>
      <c r="EW82" s="85" t="s">
        <v>333</v>
      </c>
      <c r="EX82" s="85" t="s">
        <v>333</v>
      </c>
      <c r="EY82" s="85" t="s">
        <v>333</v>
      </c>
      <c r="EZ82" s="85" t="s">
        <v>333</v>
      </c>
      <c r="FA82" s="85" t="s">
        <v>333</v>
      </c>
      <c r="FB82" s="85" t="s">
        <v>333</v>
      </c>
      <c r="FC82" s="85" t="s">
        <v>333</v>
      </c>
      <c r="FD82" s="85" t="s">
        <v>333</v>
      </c>
      <c r="FE82" s="85" t="s">
        <v>333</v>
      </c>
      <c r="FF82" s="85" t="s">
        <v>333</v>
      </c>
      <c r="FG82" s="85" t="s">
        <v>333</v>
      </c>
      <c r="FH82" s="85" t="s">
        <v>333</v>
      </c>
      <c r="FI82" s="85" t="s">
        <v>333</v>
      </c>
      <c r="FJ82" s="85" t="s">
        <v>333</v>
      </c>
      <c r="FK82" s="85" t="s">
        <v>333</v>
      </c>
      <c r="FL82" s="85" t="s">
        <v>333</v>
      </c>
      <c r="FM82" s="85" t="s">
        <v>333</v>
      </c>
      <c r="FN82" s="85" t="s">
        <v>333</v>
      </c>
      <c r="FO82" s="85" t="s">
        <v>333</v>
      </c>
      <c r="FP82" s="85" t="s">
        <v>333</v>
      </c>
      <c r="FQ82" s="85" t="s">
        <v>333</v>
      </c>
      <c r="FR82" s="85" t="s">
        <v>333</v>
      </c>
      <c r="FS82" s="85" t="s">
        <v>333</v>
      </c>
      <c r="FT82" s="85" t="s">
        <v>333</v>
      </c>
      <c r="FU82" s="85" t="s">
        <v>333</v>
      </c>
      <c r="FV82" s="85" t="s">
        <v>333</v>
      </c>
      <c r="FW82" s="85" t="s">
        <v>333</v>
      </c>
      <c r="FX82" s="85" t="s">
        <v>333</v>
      </c>
      <c r="FY82" s="85" t="s">
        <v>333</v>
      </c>
      <c r="FZ82" s="85" t="s">
        <v>333</v>
      </c>
      <c r="GA82" s="85" t="s">
        <v>333</v>
      </c>
      <c r="GB82" s="85" t="s">
        <v>333</v>
      </c>
      <c r="GC82" s="85" t="s">
        <v>333</v>
      </c>
      <c r="GD82" s="85" t="s">
        <v>333</v>
      </c>
      <c r="GE82" s="85" t="s">
        <v>333</v>
      </c>
      <c r="GF82" s="85" t="s">
        <v>333</v>
      </c>
      <c r="GG82" s="85" t="s">
        <v>333</v>
      </c>
      <c r="GH82" s="85" t="s">
        <v>333</v>
      </c>
      <c r="GI82" s="85" t="s">
        <v>333</v>
      </c>
      <c r="GJ82" s="85" t="s">
        <v>333</v>
      </c>
      <c r="GK82" s="85" t="s">
        <v>333</v>
      </c>
      <c r="GL82" s="85" t="s">
        <v>333</v>
      </c>
      <c r="GM82" s="85" t="s">
        <v>333</v>
      </c>
      <c r="GN82" s="85" t="s">
        <v>333</v>
      </c>
      <c r="GO82" s="85" t="s">
        <v>333</v>
      </c>
      <c r="GP82" s="85" t="s">
        <v>333</v>
      </c>
      <c r="GQ82" s="85" t="s">
        <v>333</v>
      </c>
      <c r="GR82" s="85" t="s">
        <v>333</v>
      </c>
      <c r="GS82" s="85" t="s">
        <v>333</v>
      </c>
      <c r="GT82" s="85" t="s">
        <v>333</v>
      </c>
      <c r="GU82" s="85" t="s">
        <v>333</v>
      </c>
      <c r="GV82" s="85" t="s">
        <v>333</v>
      </c>
      <c r="GW82" s="85" t="s">
        <v>333</v>
      </c>
      <c r="GX82" s="85" t="s">
        <v>333</v>
      </c>
      <c r="GY82" s="85" t="s">
        <v>333</v>
      </c>
      <c r="GZ82" s="85" t="s">
        <v>333</v>
      </c>
      <c r="HA82" s="85" t="s">
        <v>333</v>
      </c>
      <c r="HB82" s="85" t="s">
        <v>333</v>
      </c>
      <c r="HC82" s="85" t="s">
        <v>333</v>
      </c>
      <c r="HD82" s="85" t="s">
        <v>333</v>
      </c>
      <c r="HE82" s="85" t="s">
        <v>333</v>
      </c>
      <c r="HF82" s="85" t="s">
        <v>333</v>
      </c>
      <c r="HG82" s="85" t="s">
        <v>333</v>
      </c>
      <c r="HH82" s="85" t="s">
        <v>333</v>
      </c>
      <c r="HI82" s="85" t="s">
        <v>333</v>
      </c>
      <c r="HJ82" s="85" t="s">
        <v>333</v>
      </c>
      <c r="HK82" s="85" t="s">
        <v>333</v>
      </c>
      <c r="HL82" s="85" t="s">
        <v>333</v>
      </c>
    </row>
    <row r="83" spans="1:220" x14ac:dyDescent="0.15">
      <c r="A83" s="122">
        <v>82</v>
      </c>
      <c r="B83" s="120" t="s">
        <v>961</v>
      </c>
      <c r="C83" s="120" t="s">
        <v>962</v>
      </c>
      <c r="D83" s="121" t="s">
        <v>960</v>
      </c>
      <c r="E83" s="120" t="s">
        <v>8</v>
      </c>
      <c r="F83" s="121" t="s">
        <v>277</v>
      </c>
      <c r="G83" s="121" t="s">
        <v>527</v>
      </c>
      <c r="H83" s="121">
        <v>730</v>
      </c>
      <c r="I83" s="129" t="s">
        <v>1320</v>
      </c>
      <c r="K83" s="85">
        <f t="shared" si="0"/>
        <v>0</v>
      </c>
      <c r="L83" s="85">
        <f t="shared" si="1"/>
        <v>0</v>
      </c>
      <c r="M83" s="85" t="s">
        <v>333</v>
      </c>
      <c r="N83" s="85" t="s">
        <v>333</v>
      </c>
      <c r="O83" s="85" t="s">
        <v>333</v>
      </c>
      <c r="P83" s="85" t="s">
        <v>240</v>
      </c>
      <c r="Q83" s="85" t="s">
        <v>333</v>
      </c>
      <c r="R83" s="85">
        <v>10</v>
      </c>
      <c r="S83" s="85">
        <v>10</v>
      </c>
      <c r="T83" s="85" t="s">
        <v>334</v>
      </c>
      <c r="U83" s="85" t="s">
        <v>333</v>
      </c>
      <c r="V83" s="85" t="s">
        <v>333</v>
      </c>
      <c r="W83" s="85" t="s">
        <v>333</v>
      </c>
      <c r="X83" s="85" t="s">
        <v>333</v>
      </c>
      <c r="Y83" s="85" t="s">
        <v>333</v>
      </c>
      <c r="Z83" s="85" t="s">
        <v>333</v>
      </c>
      <c r="AA83" s="85" t="s">
        <v>333</v>
      </c>
      <c r="AB83" s="85" t="s">
        <v>333</v>
      </c>
      <c r="AC83" s="85" t="s">
        <v>333</v>
      </c>
      <c r="AD83" s="85" t="s">
        <v>333</v>
      </c>
      <c r="AE83" s="85" t="s">
        <v>333</v>
      </c>
      <c r="AF83" s="85" t="s">
        <v>333</v>
      </c>
      <c r="AG83" s="85" t="s">
        <v>333</v>
      </c>
      <c r="AH83" s="85" t="s">
        <v>333</v>
      </c>
      <c r="AI83" s="85" t="s">
        <v>333</v>
      </c>
      <c r="AJ83" s="85" t="s">
        <v>333</v>
      </c>
      <c r="AK83" s="85" t="s">
        <v>333</v>
      </c>
      <c r="AL83" s="85" t="s">
        <v>333</v>
      </c>
      <c r="AM83" s="85" t="s">
        <v>333</v>
      </c>
      <c r="AN83" s="85" t="s">
        <v>333</v>
      </c>
      <c r="AO83" s="85" t="s">
        <v>333</v>
      </c>
      <c r="AP83" s="85" t="s">
        <v>333</v>
      </c>
      <c r="AQ83" s="85" t="s">
        <v>333</v>
      </c>
      <c r="AR83" s="85" t="s">
        <v>333</v>
      </c>
      <c r="AS83" s="85" t="s">
        <v>333</v>
      </c>
      <c r="AT83" s="85" t="s">
        <v>333</v>
      </c>
      <c r="AU83" s="85" t="s">
        <v>333</v>
      </c>
      <c r="AV83" s="85" t="s">
        <v>333</v>
      </c>
      <c r="AW83" s="85" t="s">
        <v>333</v>
      </c>
      <c r="AX83" s="85" t="s">
        <v>333</v>
      </c>
      <c r="AY83" s="85" t="s">
        <v>333</v>
      </c>
      <c r="AZ83" s="85" t="s">
        <v>333</v>
      </c>
      <c r="BA83" s="85" t="s">
        <v>333</v>
      </c>
      <c r="BB83" s="85" t="s">
        <v>333</v>
      </c>
      <c r="BC83" s="85" t="s">
        <v>333</v>
      </c>
      <c r="BD83" s="85" t="s">
        <v>333</v>
      </c>
      <c r="BE83" s="85" t="s">
        <v>333</v>
      </c>
      <c r="BF83" s="85" t="s">
        <v>333</v>
      </c>
      <c r="BG83" s="85" t="s">
        <v>333</v>
      </c>
      <c r="BH83" s="85" t="s">
        <v>333</v>
      </c>
      <c r="BI83" s="85" t="s">
        <v>333</v>
      </c>
      <c r="BJ83" s="85" t="s">
        <v>333</v>
      </c>
      <c r="BK83" s="85" t="s">
        <v>333</v>
      </c>
      <c r="BL83" s="85" t="s">
        <v>333</v>
      </c>
      <c r="BM83" s="85" t="s">
        <v>333</v>
      </c>
      <c r="BN83" s="85" t="s">
        <v>333</v>
      </c>
      <c r="BO83" s="85" t="s">
        <v>333</v>
      </c>
      <c r="BP83" s="85" t="s">
        <v>333</v>
      </c>
      <c r="BQ83" s="85" t="s">
        <v>333</v>
      </c>
      <c r="BR83" s="85" t="s">
        <v>333</v>
      </c>
      <c r="BS83" s="85" t="s">
        <v>333</v>
      </c>
      <c r="BT83" s="85" t="s">
        <v>333</v>
      </c>
      <c r="BU83" s="85" t="s">
        <v>333</v>
      </c>
      <c r="BV83" s="85" t="s">
        <v>333</v>
      </c>
      <c r="BW83" s="85" t="s">
        <v>333</v>
      </c>
      <c r="BX83" s="85" t="s">
        <v>333</v>
      </c>
      <c r="BY83" s="85" t="s">
        <v>333</v>
      </c>
      <c r="BZ83" s="85" t="s">
        <v>333</v>
      </c>
      <c r="CA83" s="85" t="s">
        <v>333</v>
      </c>
      <c r="CB83" s="85" t="s">
        <v>333</v>
      </c>
      <c r="CC83" s="85" t="s">
        <v>333</v>
      </c>
      <c r="CD83" s="85" t="s">
        <v>333</v>
      </c>
      <c r="CE83" s="85" t="s">
        <v>333</v>
      </c>
      <c r="CF83" s="85" t="s">
        <v>333</v>
      </c>
      <c r="CG83" s="85" t="s">
        <v>333</v>
      </c>
      <c r="CH83" s="85" t="s">
        <v>333</v>
      </c>
      <c r="CI83" s="85" t="s">
        <v>333</v>
      </c>
      <c r="CJ83" s="85" t="s">
        <v>333</v>
      </c>
      <c r="CK83" s="85" t="s">
        <v>333</v>
      </c>
      <c r="CL83" s="85" t="s">
        <v>333</v>
      </c>
      <c r="CM83" s="85" t="s">
        <v>333</v>
      </c>
      <c r="CN83" s="85" t="s">
        <v>333</v>
      </c>
      <c r="CO83" s="85" t="s">
        <v>333</v>
      </c>
      <c r="CP83" s="85" t="s">
        <v>333</v>
      </c>
      <c r="CQ83" s="85" t="s">
        <v>333</v>
      </c>
      <c r="CR83" s="85" t="s">
        <v>333</v>
      </c>
      <c r="CS83" s="85" t="s">
        <v>333</v>
      </c>
      <c r="CT83" s="85" t="s">
        <v>333</v>
      </c>
      <c r="CU83" s="85" t="s">
        <v>333</v>
      </c>
      <c r="CV83" s="85" t="s">
        <v>333</v>
      </c>
      <c r="CW83" s="85" t="s">
        <v>333</v>
      </c>
      <c r="CX83" s="85" t="s">
        <v>333</v>
      </c>
      <c r="CY83" s="85" t="s">
        <v>333</v>
      </c>
      <c r="CZ83" s="85" t="s">
        <v>333</v>
      </c>
      <c r="DA83" s="85" t="s">
        <v>333</v>
      </c>
      <c r="DB83" s="85" t="s">
        <v>333</v>
      </c>
      <c r="DC83" s="85" t="s">
        <v>333</v>
      </c>
      <c r="DD83" s="85" t="s">
        <v>333</v>
      </c>
      <c r="DE83" s="85" t="s">
        <v>333</v>
      </c>
      <c r="DF83" s="85" t="s">
        <v>333</v>
      </c>
      <c r="DG83" s="85" t="s">
        <v>333</v>
      </c>
      <c r="DH83" s="85" t="s">
        <v>333</v>
      </c>
      <c r="DI83" s="85" t="s">
        <v>333</v>
      </c>
      <c r="DJ83" s="85" t="s">
        <v>333</v>
      </c>
      <c r="DK83" s="85" t="s">
        <v>333</v>
      </c>
      <c r="DL83" s="85" t="s">
        <v>333</v>
      </c>
      <c r="DM83" s="85" t="s">
        <v>333</v>
      </c>
      <c r="DN83" s="85" t="s">
        <v>333</v>
      </c>
      <c r="DO83" s="85" t="s">
        <v>333</v>
      </c>
      <c r="DP83" s="85" t="s">
        <v>333</v>
      </c>
      <c r="DQ83" s="85" t="s">
        <v>333</v>
      </c>
      <c r="DR83" s="85" t="s">
        <v>333</v>
      </c>
      <c r="DS83" s="85" t="s">
        <v>333</v>
      </c>
      <c r="DT83" s="85" t="s">
        <v>333</v>
      </c>
      <c r="DU83" s="85" t="s">
        <v>333</v>
      </c>
      <c r="DV83" s="85" t="s">
        <v>333</v>
      </c>
      <c r="DW83" s="85" t="s">
        <v>333</v>
      </c>
      <c r="DX83" s="85" t="s">
        <v>333</v>
      </c>
      <c r="DY83" s="85" t="s">
        <v>333</v>
      </c>
      <c r="DZ83" s="85" t="s">
        <v>333</v>
      </c>
      <c r="EA83" s="85" t="s">
        <v>333</v>
      </c>
      <c r="EB83" s="85" t="s">
        <v>333</v>
      </c>
      <c r="EC83" s="85" t="s">
        <v>333</v>
      </c>
      <c r="ED83" s="85" t="s">
        <v>333</v>
      </c>
      <c r="EE83" s="85" t="s">
        <v>333</v>
      </c>
      <c r="EF83" s="85" t="s">
        <v>333</v>
      </c>
      <c r="EG83" s="85" t="s">
        <v>333</v>
      </c>
      <c r="EH83" s="85" t="s">
        <v>333</v>
      </c>
      <c r="EI83" s="85" t="s">
        <v>333</v>
      </c>
      <c r="EJ83" s="85" t="s">
        <v>333</v>
      </c>
      <c r="EK83" s="85" t="s">
        <v>333</v>
      </c>
      <c r="EL83" s="85" t="s">
        <v>333</v>
      </c>
      <c r="EM83" s="85" t="s">
        <v>333</v>
      </c>
      <c r="EN83" s="85" t="s">
        <v>333</v>
      </c>
      <c r="EO83" s="85" t="s">
        <v>333</v>
      </c>
      <c r="EP83" s="85" t="s">
        <v>333</v>
      </c>
      <c r="EQ83" s="85" t="s">
        <v>333</v>
      </c>
      <c r="ER83" s="85" t="s">
        <v>333</v>
      </c>
      <c r="ES83" s="85" t="s">
        <v>333</v>
      </c>
      <c r="ET83" s="85" t="s">
        <v>333</v>
      </c>
      <c r="EU83" s="85" t="s">
        <v>333</v>
      </c>
      <c r="EV83" s="85" t="s">
        <v>333</v>
      </c>
      <c r="EW83" s="85" t="s">
        <v>333</v>
      </c>
      <c r="EX83" s="85" t="s">
        <v>333</v>
      </c>
      <c r="EY83" s="85" t="s">
        <v>333</v>
      </c>
      <c r="EZ83" s="85" t="s">
        <v>333</v>
      </c>
      <c r="FA83" s="85" t="s">
        <v>333</v>
      </c>
      <c r="FB83" s="85" t="s">
        <v>333</v>
      </c>
      <c r="FC83" s="85" t="s">
        <v>333</v>
      </c>
      <c r="FD83" s="85" t="s">
        <v>333</v>
      </c>
      <c r="FE83" s="85" t="s">
        <v>333</v>
      </c>
      <c r="FF83" s="85" t="s">
        <v>333</v>
      </c>
      <c r="FG83" s="85" t="s">
        <v>333</v>
      </c>
      <c r="FH83" s="85" t="s">
        <v>333</v>
      </c>
      <c r="FI83" s="85" t="s">
        <v>333</v>
      </c>
      <c r="FJ83" s="85" t="s">
        <v>333</v>
      </c>
      <c r="FK83" s="85" t="s">
        <v>333</v>
      </c>
      <c r="FL83" s="85" t="s">
        <v>333</v>
      </c>
      <c r="FM83" s="85" t="s">
        <v>333</v>
      </c>
      <c r="FN83" s="85" t="s">
        <v>333</v>
      </c>
      <c r="FO83" s="85" t="s">
        <v>333</v>
      </c>
      <c r="FP83" s="85" t="s">
        <v>333</v>
      </c>
      <c r="FQ83" s="85" t="s">
        <v>333</v>
      </c>
      <c r="FR83" s="85" t="s">
        <v>333</v>
      </c>
      <c r="FS83" s="85" t="s">
        <v>333</v>
      </c>
      <c r="FT83" s="85" t="s">
        <v>333</v>
      </c>
      <c r="FU83" s="85" t="s">
        <v>333</v>
      </c>
      <c r="FV83" s="85" t="s">
        <v>333</v>
      </c>
      <c r="FW83" s="85" t="s">
        <v>333</v>
      </c>
      <c r="FX83" s="85" t="s">
        <v>333</v>
      </c>
      <c r="FY83" s="85" t="s">
        <v>333</v>
      </c>
      <c r="FZ83" s="85" t="s">
        <v>333</v>
      </c>
      <c r="GA83" s="85" t="s">
        <v>333</v>
      </c>
      <c r="GB83" s="85" t="s">
        <v>333</v>
      </c>
      <c r="GC83" s="85" t="s">
        <v>333</v>
      </c>
      <c r="GD83" s="85" t="s">
        <v>333</v>
      </c>
      <c r="GE83" s="85" t="s">
        <v>333</v>
      </c>
      <c r="GF83" s="85" t="s">
        <v>333</v>
      </c>
      <c r="GG83" s="85" t="s">
        <v>333</v>
      </c>
      <c r="GH83" s="85" t="s">
        <v>333</v>
      </c>
      <c r="GI83" s="85" t="s">
        <v>333</v>
      </c>
      <c r="GJ83" s="85" t="s">
        <v>333</v>
      </c>
      <c r="GK83" s="85" t="s">
        <v>333</v>
      </c>
      <c r="GL83" s="85" t="s">
        <v>333</v>
      </c>
      <c r="GM83" s="85" t="s">
        <v>333</v>
      </c>
      <c r="GN83" s="85" t="s">
        <v>333</v>
      </c>
      <c r="GO83" s="85" t="s">
        <v>333</v>
      </c>
      <c r="GP83" s="85" t="s">
        <v>333</v>
      </c>
      <c r="GQ83" s="85" t="s">
        <v>333</v>
      </c>
      <c r="GR83" s="85" t="s">
        <v>333</v>
      </c>
      <c r="GS83" s="85" t="s">
        <v>333</v>
      </c>
      <c r="GT83" s="85" t="s">
        <v>333</v>
      </c>
      <c r="GU83" s="85" t="s">
        <v>333</v>
      </c>
      <c r="GV83" s="85" t="s">
        <v>333</v>
      </c>
      <c r="GW83" s="85" t="s">
        <v>333</v>
      </c>
      <c r="GX83" s="85" t="s">
        <v>333</v>
      </c>
      <c r="GY83" s="85" t="s">
        <v>333</v>
      </c>
      <c r="GZ83" s="85" t="s">
        <v>333</v>
      </c>
      <c r="HA83" s="85" t="s">
        <v>333</v>
      </c>
      <c r="HB83" s="85" t="s">
        <v>333</v>
      </c>
      <c r="HC83" s="85" t="s">
        <v>333</v>
      </c>
      <c r="HD83" s="85" t="s">
        <v>333</v>
      </c>
      <c r="HE83" s="85" t="s">
        <v>333</v>
      </c>
      <c r="HF83" s="85" t="s">
        <v>333</v>
      </c>
      <c r="HG83" s="85" t="s">
        <v>333</v>
      </c>
      <c r="HH83" s="85" t="s">
        <v>333</v>
      </c>
      <c r="HI83" s="85" t="s">
        <v>333</v>
      </c>
      <c r="HJ83" s="85" t="s">
        <v>333</v>
      </c>
      <c r="HK83" s="85" t="s">
        <v>333</v>
      </c>
      <c r="HL83" s="85" t="s">
        <v>333</v>
      </c>
    </row>
    <row r="84" spans="1:220" x14ac:dyDescent="0.15">
      <c r="A84" s="122">
        <v>83</v>
      </c>
      <c r="B84" s="120" t="s">
        <v>963</v>
      </c>
      <c r="C84" s="120" t="s">
        <v>964</v>
      </c>
      <c r="D84" s="121" t="s">
        <v>960</v>
      </c>
      <c r="E84" s="120" t="s">
        <v>8</v>
      </c>
      <c r="F84" s="121" t="s">
        <v>277</v>
      </c>
      <c r="G84" s="121" t="s">
        <v>527</v>
      </c>
      <c r="H84" s="121">
        <v>730</v>
      </c>
      <c r="I84" s="129" t="s">
        <v>1320</v>
      </c>
      <c r="K84" s="85">
        <f t="shared" si="0"/>
        <v>0</v>
      </c>
      <c r="L84" s="85">
        <f t="shared" si="1"/>
        <v>0</v>
      </c>
      <c r="M84" s="85" t="s">
        <v>333</v>
      </c>
      <c r="N84" s="85" t="s">
        <v>333</v>
      </c>
      <c r="O84" s="85" t="s">
        <v>333</v>
      </c>
      <c r="P84" s="85" t="s">
        <v>240</v>
      </c>
      <c r="Q84" s="85" t="s">
        <v>333</v>
      </c>
      <c r="R84" s="85">
        <v>10</v>
      </c>
      <c r="S84" s="85">
        <v>10</v>
      </c>
      <c r="T84" s="85" t="s">
        <v>334</v>
      </c>
      <c r="U84" s="85" t="s">
        <v>333</v>
      </c>
      <c r="V84" s="85" t="s">
        <v>333</v>
      </c>
      <c r="W84" s="85" t="s">
        <v>333</v>
      </c>
      <c r="X84" s="85" t="s">
        <v>333</v>
      </c>
      <c r="Y84" s="85" t="s">
        <v>333</v>
      </c>
      <c r="Z84" s="85" t="s">
        <v>333</v>
      </c>
      <c r="AA84" s="85" t="s">
        <v>333</v>
      </c>
      <c r="AB84" s="85" t="s">
        <v>333</v>
      </c>
      <c r="AC84" s="85" t="s">
        <v>333</v>
      </c>
      <c r="AD84" s="85" t="s">
        <v>333</v>
      </c>
      <c r="AE84" s="85" t="s">
        <v>333</v>
      </c>
      <c r="AF84" s="85" t="s">
        <v>333</v>
      </c>
      <c r="AG84" s="85" t="s">
        <v>333</v>
      </c>
      <c r="AH84" s="85" t="s">
        <v>333</v>
      </c>
      <c r="AI84" s="85" t="s">
        <v>333</v>
      </c>
      <c r="AJ84" s="85" t="s">
        <v>333</v>
      </c>
      <c r="AK84" s="85" t="s">
        <v>333</v>
      </c>
      <c r="AL84" s="85" t="s">
        <v>333</v>
      </c>
      <c r="AM84" s="85" t="s">
        <v>333</v>
      </c>
      <c r="AN84" s="85" t="s">
        <v>333</v>
      </c>
      <c r="AO84" s="85" t="s">
        <v>333</v>
      </c>
      <c r="AP84" s="85" t="s">
        <v>333</v>
      </c>
      <c r="AQ84" s="85" t="s">
        <v>333</v>
      </c>
      <c r="AR84" s="85" t="s">
        <v>333</v>
      </c>
      <c r="AS84" s="85" t="s">
        <v>333</v>
      </c>
      <c r="AT84" s="85" t="s">
        <v>333</v>
      </c>
      <c r="AU84" s="85" t="s">
        <v>333</v>
      </c>
      <c r="AV84" s="85" t="s">
        <v>333</v>
      </c>
      <c r="AW84" s="85" t="s">
        <v>333</v>
      </c>
      <c r="AX84" s="85" t="s">
        <v>333</v>
      </c>
      <c r="AY84" s="85" t="s">
        <v>333</v>
      </c>
      <c r="AZ84" s="85" t="s">
        <v>333</v>
      </c>
      <c r="BA84" s="85" t="s">
        <v>333</v>
      </c>
      <c r="BB84" s="85" t="s">
        <v>333</v>
      </c>
      <c r="BC84" s="85" t="s">
        <v>333</v>
      </c>
      <c r="BD84" s="85" t="s">
        <v>333</v>
      </c>
      <c r="BE84" s="85" t="s">
        <v>333</v>
      </c>
      <c r="BF84" s="85" t="s">
        <v>333</v>
      </c>
      <c r="BG84" s="85" t="s">
        <v>333</v>
      </c>
      <c r="BH84" s="85" t="s">
        <v>333</v>
      </c>
      <c r="BI84" s="85" t="s">
        <v>333</v>
      </c>
      <c r="BJ84" s="85" t="s">
        <v>333</v>
      </c>
      <c r="BK84" s="85" t="s">
        <v>333</v>
      </c>
      <c r="BL84" s="85" t="s">
        <v>333</v>
      </c>
      <c r="BM84" s="85" t="s">
        <v>333</v>
      </c>
      <c r="BN84" s="85" t="s">
        <v>333</v>
      </c>
      <c r="BO84" s="85" t="s">
        <v>333</v>
      </c>
      <c r="BP84" s="85" t="s">
        <v>333</v>
      </c>
      <c r="BQ84" s="85" t="s">
        <v>333</v>
      </c>
      <c r="BR84" s="85" t="s">
        <v>333</v>
      </c>
      <c r="BS84" s="85" t="s">
        <v>333</v>
      </c>
      <c r="BT84" s="85" t="s">
        <v>333</v>
      </c>
      <c r="BU84" s="85" t="s">
        <v>333</v>
      </c>
      <c r="BV84" s="85" t="s">
        <v>333</v>
      </c>
      <c r="BW84" s="85" t="s">
        <v>333</v>
      </c>
      <c r="BX84" s="85" t="s">
        <v>333</v>
      </c>
      <c r="BY84" s="85" t="s">
        <v>333</v>
      </c>
      <c r="BZ84" s="85" t="s">
        <v>333</v>
      </c>
      <c r="CA84" s="85" t="s">
        <v>333</v>
      </c>
      <c r="CB84" s="85" t="s">
        <v>333</v>
      </c>
      <c r="CC84" s="85" t="s">
        <v>333</v>
      </c>
      <c r="CD84" s="85" t="s">
        <v>333</v>
      </c>
      <c r="CE84" s="85" t="s">
        <v>333</v>
      </c>
      <c r="CF84" s="85" t="s">
        <v>333</v>
      </c>
      <c r="CG84" s="85" t="s">
        <v>333</v>
      </c>
      <c r="CH84" s="85" t="s">
        <v>333</v>
      </c>
      <c r="CI84" s="85" t="s">
        <v>333</v>
      </c>
      <c r="CJ84" s="85" t="s">
        <v>333</v>
      </c>
      <c r="CK84" s="85" t="s">
        <v>333</v>
      </c>
      <c r="CL84" s="85" t="s">
        <v>333</v>
      </c>
      <c r="CM84" s="85" t="s">
        <v>333</v>
      </c>
      <c r="CN84" s="85" t="s">
        <v>333</v>
      </c>
      <c r="CO84" s="85" t="s">
        <v>333</v>
      </c>
      <c r="CP84" s="85" t="s">
        <v>333</v>
      </c>
      <c r="CQ84" s="85" t="s">
        <v>333</v>
      </c>
      <c r="CR84" s="85" t="s">
        <v>333</v>
      </c>
      <c r="CS84" s="85" t="s">
        <v>333</v>
      </c>
      <c r="CT84" s="85" t="s">
        <v>333</v>
      </c>
      <c r="CU84" s="85" t="s">
        <v>333</v>
      </c>
      <c r="CV84" s="85" t="s">
        <v>333</v>
      </c>
      <c r="CW84" s="85" t="s">
        <v>333</v>
      </c>
      <c r="CX84" s="85" t="s">
        <v>333</v>
      </c>
      <c r="CY84" s="85" t="s">
        <v>333</v>
      </c>
      <c r="CZ84" s="85" t="s">
        <v>333</v>
      </c>
      <c r="DA84" s="85" t="s">
        <v>333</v>
      </c>
      <c r="DB84" s="85" t="s">
        <v>333</v>
      </c>
      <c r="DC84" s="85" t="s">
        <v>333</v>
      </c>
      <c r="DD84" s="85" t="s">
        <v>333</v>
      </c>
      <c r="DE84" s="85" t="s">
        <v>333</v>
      </c>
      <c r="DF84" s="85" t="s">
        <v>333</v>
      </c>
      <c r="DG84" s="85" t="s">
        <v>333</v>
      </c>
      <c r="DH84" s="85" t="s">
        <v>333</v>
      </c>
      <c r="DI84" s="85" t="s">
        <v>333</v>
      </c>
      <c r="DJ84" s="85" t="s">
        <v>333</v>
      </c>
      <c r="DK84" s="85" t="s">
        <v>333</v>
      </c>
      <c r="DL84" s="85" t="s">
        <v>333</v>
      </c>
      <c r="DM84" s="85" t="s">
        <v>333</v>
      </c>
      <c r="DN84" s="85" t="s">
        <v>333</v>
      </c>
      <c r="DO84" s="85" t="s">
        <v>333</v>
      </c>
      <c r="DP84" s="85" t="s">
        <v>333</v>
      </c>
      <c r="DQ84" s="85" t="s">
        <v>333</v>
      </c>
      <c r="DR84" s="85" t="s">
        <v>333</v>
      </c>
      <c r="DS84" s="85" t="s">
        <v>333</v>
      </c>
      <c r="DT84" s="85" t="s">
        <v>333</v>
      </c>
      <c r="DU84" s="85" t="s">
        <v>333</v>
      </c>
      <c r="DV84" s="85" t="s">
        <v>333</v>
      </c>
      <c r="DW84" s="85" t="s">
        <v>333</v>
      </c>
      <c r="DX84" s="85" t="s">
        <v>333</v>
      </c>
      <c r="DY84" s="85" t="s">
        <v>333</v>
      </c>
      <c r="DZ84" s="85" t="s">
        <v>333</v>
      </c>
      <c r="EA84" s="85" t="s">
        <v>333</v>
      </c>
      <c r="EB84" s="85" t="s">
        <v>333</v>
      </c>
      <c r="EC84" s="85" t="s">
        <v>333</v>
      </c>
      <c r="ED84" s="85" t="s">
        <v>333</v>
      </c>
      <c r="EE84" s="85" t="s">
        <v>333</v>
      </c>
      <c r="EF84" s="85" t="s">
        <v>333</v>
      </c>
      <c r="EG84" s="85" t="s">
        <v>333</v>
      </c>
      <c r="EH84" s="85" t="s">
        <v>333</v>
      </c>
      <c r="EI84" s="85" t="s">
        <v>333</v>
      </c>
      <c r="EJ84" s="85" t="s">
        <v>333</v>
      </c>
      <c r="EK84" s="85" t="s">
        <v>333</v>
      </c>
      <c r="EL84" s="85" t="s">
        <v>333</v>
      </c>
      <c r="EM84" s="85" t="s">
        <v>333</v>
      </c>
      <c r="EN84" s="85" t="s">
        <v>333</v>
      </c>
      <c r="EO84" s="85" t="s">
        <v>333</v>
      </c>
      <c r="EP84" s="85" t="s">
        <v>333</v>
      </c>
      <c r="EQ84" s="85" t="s">
        <v>333</v>
      </c>
      <c r="ER84" s="85" t="s">
        <v>333</v>
      </c>
      <c r="ES84" s="85" t="s">
        <v>333</v>
      </c>
      <c r="ET84" s="85" t="s">
        <v>333</v>
      </c>
      <c r="EU84" s="85" t="s">
        <v>333</v>
      </c>
      <c r="EV84" s="85" t="s">
        <v>333</v>
      </c>
      <c r="EW84" s="85" t="s">
        <v>333</v>
      </c>
      <c r="EX84" s="85" t="s">
        <v>333</v>
      </c>
      <c r="EY84" s="85" t="s">
        <v>333</v>
      </c>
      <c r="EZ84" s="85" t="s">
        <v>333</v>
      </c>
      <c r="FA84" s="85" t="s">
        <v>333</v>
      </c>
      <c r="FB84" s="85" t="s">
        <v>333</v>
      </c>
      <c r="FC84" s="85" t="s">
        <v>333</v>
      </c>
      <c r="FD84" s="85" t="s">
        <v>333</v>
      </c>
      <c r="FE84" s="85" t="s">
        <v>333</v>
      </c>
      <c r="FF84" s="85" t="s">
        <v>333</v>
      </c>
      <c r="FG84" s="85" t="s">
        <v>333</v>
      </c>
      <c r="FH84" s="85" t="s">
        <v>333</v>
      </c>
      <c r="FI84" s="85" t="s">
        <v>333</v>
      </c>
      <c r="FJ84" s="85" t="s">
        <v>333</v>
      </c>
      <c r="FK84" s="85" t="s">
        <v>333</v>
      </c>
      <c r="FL84" s="85" t="s">
        <v>333</v>
      </c>
      <c r="FM84" s="85" t="s">
        <v>333</v>
      </c>
      <c r="FN84" s="85" t="s">
        <v>333</v>
      </c>
      <c r="FO84" s="85" t="s">
        <v>333</v>
      </c>
      <c r="FP84" s="85" t="s">
        <v>333</v>
      </c>
      <c r="FQ84" s="85" t="s">
        <v>333</v>
      </c>
      <c r="FR84" s="85" t="s">
        <v>333</v>
      </c>
      <c r="FS84" s="85" t="s">
        <v>333</v>
      </c>
      <c r="FT84" s="85" t="s">
        <v>333</v>
      </c>
      <c r="FU84" s="85" t="s">
        <v>333</v>
      </c>
      <c r="FV84" s="85" t="s">
        <v>333</v>
      </c>
      <c r="FW84" s="85" t="s">
        <v>333</v>
      </c>
      <c r="FX84" s="85" t="s">
        <v>333</v>
      </c>
      <c r="FY84" s="85" t="s">
        <v>333</v>
      </c>
      <c r="FZ84" s="85" t="s">
        <v>333</v>
      </c>
      <c r="GA84" s="85" t="s">
        <v>333</v>
      </c>
      <c r="GB84" s="85" t="s">
        <v>333</v>
      </c>
      <c r="GC84" s="85" t="s">
        <v>333</v>
      </c>
      <c r="GD84" s="85" t="s">
        <v>333</v>
      </c>
      <c r="GE84" s="85" t="s">
        <v>333</v>
      </c>
      <c r="GF84" s="85" t="s">
        <v>333</v>
      </c>
      <c r="GG84" s="85" t="s">
        <v>333</v>
      </c>
      <c r="GH84" s="85" t="s">
        <v>333</v>
      </c>
      <c r="GI84" s="85" t="s">
        <v>333</v>
      </c>
      <c r="GJ84" s="85" t="s">
        <v>333</v>
      </c>
      <c r="GK84" s="85" t="s">
        <v>333</v>
      </c>
      <c r="GL84" s="85" t="s">
        <v>333</v>
      </c>
      <c r="GM84" s="85" t="s">
        <v>333</v>
      </c>
      <c r="GN84" s="85" t="s">
        <v>333</v>
      </c>
      <c r="GO84" s="85" t="s">
        <v>333</v>
      </c>
      <c r="GP84" s="85" t="s">
        <v>333</v>
      </c>
      <c r="GQ84" s="85" t="s">
        <v>333</v>
      </c>
      <c r="GR84" s="85" t="s">
        <v>333</v>
      </c>
      <c r="GS84" s="85" t="s">
        <v>333</v>
      </c>
      <c r="GT84" s="85" t="s">
        <v>333</v>
      </c>
      <c r="GU84" s="85" t="s">
        <v>333</v>
      </c>
      <c r="GV84" s="85" t="s">
        <v>333</v>
      </c>
      <c r="GW84" s="85" t="s">
        <v>333</v>
      </c>
      <c r="GX84" s="85" t="s">
        <v>333</v>
      </c>
      <c r="GY84" s="85" t="s">
        <v>333</v>
      </c>
      <c r="GZ84" s="85" t="s">
        <v>333</v>
      </c>
      <c r="HA84" s="85" t="s">
        <v>333</v>
      </c>
      <c r="HB84" s="85" t="s">
        <v>333</v>
      </c>
      <c r="HC84" s="85" t="s">
        <v>333</v>
      </c>
      <c r="HD84" s="85" t="s">
        <v>333</v>
      </c>
      <c r="HE84" s="85" t="s">
        <v>333</v>
      </c>
      <c r="HF84" s="85" t="s">
        <v>333</v>
      </c>
      <c r="HG84" s="85" t="s">
        <v>333</v>
      </c>
      <c r="HH84" s="85" t="s">
        <v>333</v>
      </c>
      <c r="HI84" s="85" t="s">
        <v>333</v>
      </c>
      <c r="HJ84" s="85" t="s">
        <v>333</v>
      </c>
      <c r="HK84" s="85" t="s">
        <v>333</v>
      </c>
      <c r="HL84" s="85" t="s">
        <v>333</v>
      </c>
    </row>
    <row r="85" spans="1:220" x14ac:dyDescent="0.15">
      <c r="A85" s="122">
        <v>84</v>
      </c>
      <c r="B85" s="120" t="s">
        <v>963</v>
      </c>
      <c r="C85" s="120" t="s">
        <v>965</v>
      </c>
      <c r="D85" s="121" t="s">
        <v>960</v>
      </c>
      <c r="E85" s="120" t="s">
        <v>8</v>
      </c>
      <c r="F85" s="121" t="s">
        <v>277</v>
      </c>
      <c r="G85" s="121" t="s">
        <v>952</v>
      </c>
      <c r="H85" s="121">
        <v>1820</v>
      </c>
      <c r="I85" s="129" t="s">
        <v>1320</v>
      </c>
      <c r="K85" s="85">
        <f t="shared" si="0"/>
        <v>0</v>
      </c>
      <c r="L85" s="85">
        <f t="shared" si="1"/>
        <v>0</v>
      </c>
      <c r="M85" s="85" t="s">
        <v>333</v>
      </c>
      <c r="N85" s="85" t="s">
        <v>333</v>
      </c>
      <c r="O85" s="85" t="s">
        <v>333</v>
      </c>
      <c r="P85" s="85" t="s">
        <v>240</v>
      </c>
      <c r="Q85" s="85" t="s">
        <v>333</v>
      </c>
      <c r="R85" s="85">
        <v>10</v>
      </c>
      <c r="S85" s="85">
        <v>10</v>
      </c>
      <c r="T85" s="85" t="s">
        <v>334</v>
      </c>
      <c r="U85" s="85" t="s">
        <v>333</v>
      </c>
      <c r="V85" s="85" t="s">
        <v>333</v>
      </c>
      <c r="W85" s="85" t="s">
        <v>333</v>
      </c>
      <c r="X85" s="85" t="s">
        <v>333</v>
      </c>
      <c r="Y85" s="85" t="s">
        <v>333</v>
      </c>
      <c r="Z85" s="85" t="s">
        <v>333</v>
      </c>
      <c r="AA85" s="85" t="s">
        <v>333</v>
      </c>
      <c r="AB85" s="85" t="s">
        <v>333</v>
      </c>
      <c r="AC85" s="85" t="s">
        <v>333</v>
      </c>
      <c r="AD85" s="85" t="s">
        <v>333</v>
      </c>
      <c r="AE85" s="85" t="s">
        <v>333</v>
      </c>
      <c r="AF85" s="85" t="s">
        <v>333</v>
      </c>
      <c r="AG85" s="85" t="s">
        <v>333</v>
      </c>
      <c r="AH85" s="85" t="s">
        <v>333</v>
      </c>
      <c r="AI85" s="85" t="s">
        <v>333</v>
      </c>
      <c r="AJ85" s="85" t="s">
        <v>333</v>
      </c>
      <c r="AK85" s="85" t="s">
        <v>333</v>
      </c>
      <c r="AL85" s="85" t="s">
        <v>333</v>
      </c>
      <c r="AM85" s="85" t="s">
        <v>333</v>
      </c>
      <c r="AN85" s="85" t="s">
        <v>333</v>
      </c>
      <c r="AO85" s="85" t="s">
        <v>333</v>
      </c>
      <c r="AP85" s="85" t="s">
        <v>333</v>
      </c>
      <c r="AQ85" s="85" t="s">
        <v>333</v>
      </c>
      <c r="AR85" s="85" t="s">
        <v>333</v>
      </c>
      <c r="AS85" s="85" t="s">
        <v>333</v>
      </c>
      <c r="AT85" s="85" t="s">
        <v>333</v>
      </c>
      <c r="AU85" s="85" t="s">
        <v>333</v>
      </c>
      <c r="AV85" s="85" t="s">
        <v>333</v>
      </c>
      <c r="AW85" s="85" t="s">
        <v>333</v>
      </c>
      <c r="AX85" s="85" t="s">
        <v>333</v>
      </c>
      <c r="AY85" s="85" t="s">
        <v>333</v>
      </c>
      <c r="AZ85" s="85" t="s">
        <v>333</v>
      </c>
      <c r="BA85" s="85" t="s">
        <v>333</v>
      </c>
      <c r="BB85" s="85" t="s">
        <v>333</v>
      </c>
      <c r="BC85" s="85" t="s">
        <v>333</v>
      </c>
      <c r="BD85" s="85" t="s">
        <v>333</v>
      </c>
      <c r="BE85" s="85" t="s">
        <v>333</v>
      </c>
      <c r="BF85" s="85" t="s">
        <v>333</v>
      </c>
      <c r="BG85" s="85" t="s">
        <v>333</v>
      </c>
      <c r="BH85" s="85" t="s">
        <v>333</v>
      </c>
      <c r="BI85" s="85" t="s">
        <v>333</v>
      </c>
      <c r="BJ85" s="85" t="s">
        <v>333</v>
      </c>
      <c r="BK85" s="85" t="s">
        <v>333</v>
      </c>
      <c r="BL85" s="85" t="s">
        <v>333</v>
      </c>
      <c r="BM85" s="85" t="s">
        <v>333</v>
      </c>
      <c r="BN85" s="85" t="s">
        <v>333</v>
      </c>
      <c r="BO85" s="85" t="s">
        <v>333</v>
      </c>
      <c r="BP85" s="85" t="s">
        <v>333</v>
      </c>
      <c r="BQ85" s="85" t="s">
        <v>333</v>
      </c>
      <c r="BR85" s="85" t="s">
        <v>333</v>
      </c>
      <c r="BS85" s="85" t="s">
        <v>333</v>
      </c>
      <c r="BT85" s="85" t="s">
        <v>333</v>
      </c>
      <c r="BU85" s="85" t="s">
        <v>333</v>
      </c>
      <c r="BV85" s="85" t="s">
        <v>333</v>
      </c>
      <c r="BW85" s="85" t="s">
        <v>333</v>
      </c>
      <c r="BX85" s="85" t="s">
        <v>333</v>
      </c>
      <c r="BY85" s="85" t="s">
        <v>333</v>
      </c>
      <c r="BZ85" s="85" t="s">
        <v>333</v>
      </c>
      <c r="CA85" s="85" t="s">
        <v>333</v>
      </c>
      <c r="CB85" s="85" t="s">
        <v>333</v>
      </c>
      <c r="CC85" s="85" t="s">
        <v>333</v>
      </c>
      <c r="CD85" s="85" t="s">
        <v>333</v>
      </c>
      <c r="CE85" s="85" t="s">
        <v>333</v>
      </c>
      <c r="CF85" s="85" t="s">
        <v>333</v>
      </c>
      <c r="CG85" s="85" t="s">
        <v>333</v>
      </c>
      <c r="CH85" s="85" t="s">
        <v>333</v>
      </c>
      <c r="CI85" s="85" t="s">
        <v>333</v>
      </c>
      <c r="CJ85" s="85" t="s">
        <v>333</v>
      </c>
      <c r="CK85" s="85" t="s">
        <v>333</v>
      </c>
      <c r="CL85" s="85" t="s">
        <v>333</v>
      </c>
      <c r="CM85" s="85" t="s">
        <v>333</v>
      </c>
      <c r="CN85" s="85" t="s">
        <v>333</v>
      </c>
      <c r="CO85" s="85" t="s">
        <v>333</v>
      </c>
      <c r="CP85" s="85" t="s">
        <v>333</v>
      </c>
      <c r="CQ85" s="85" t="s">
        <v>333</v>
      </c>
      <c r="CR85" s="85" t="s">
        <v>333</v>
      </c>
      <c r="CS85" s="85" t="s">
        <v>333</v>
      </c>
      <c r="CT85" s="85" t="s">
        <v>333</v>
      </c>
      <c r="CU85" s="85" t="s">
        <v>333</v>
      </c>
      <c r="CV85" s="85" t="s">
        <v>333</v>
      </c>
      <c r="CW85" s="85" t="s">
        <v>333</v>
      </c>
      <c r="CX85" s="85" t="s">
        <v>333</v>
      </c>
      <c r="CY85" s="85" t="s">
        <v>333</v>
      </c>
      <c r="CZ85" s="85" t="s">
        <v>333</v>
      </c>
      <c r="DA85" s="85" t="s">
        <v>333</v>
      </c>
      <c r="DB85" s="85" t="s">
        <v>333</v>
      </c>
      <c r="DC85" s="85" t="s">
        <v>333</v>
      </c>
      <c r="DD85" s="85" t="s">
        <v>333</v>
      </c>
      <c r="DE85" s="85" t="s">
        <v>333</v>
      </c>
      <c r="DF85" s="85" t="s">
        <v>333</v>
      </c>
      <c r="DG85" s="85" t="s">
        <v>333</v>
      </c>
      <c r="DH85" s="85" t="s">
        <v>333</v>
      </c>
      <c r="DI85" s="85" t="s">
        <v>333</v>
      </c>
      <c r="DJ85" s="85" t="s">
        <v>333</v>
      </c>
      <c r="DK85" s="85" t="s">
        <v>333</v>
      </c>
      <c r="DL85" s="85" t="s">
        <v>333</v>
      </c>
      <c r="DM85" s="85" t="s">
        <v>333</v>
      </c>
      <c r="DN85" s="85" t="s">
        <v>333</v>
      </c>
      <c r="DO85" s="85" t="s">
        <v>333</v>
      </c>
      <c r="DP85" s="85" t="s">
        <v>333</v>
      </c>
      <c r="DQ85" s="85" t="s">
        <v>333</v>
      </c>
      <c r="DR85" s="85" t="s">
        <v>333</v>
      </c>
      <c r="DS85" s="85" t="s">
        <v>333</v>
      </c>
      <c r="DT85" s="85" t="s">
        <v>333</v>
      </c>
      <c r="DU85" s="85" t="s">
        <v>333</v>
      </c>
      <c r="DV85" s="85" t="s">
        <v>333</v>
      </c>
      <c r="DW85" s="85" t="s">
        <v>333</v>
      </c>
      <c r="DX85" s="85" t="s">
        <v>333</v>
      </c>
      <c r="DY85" s="85" t="s">
        <v>333</v>
      </c>
      <c r="DZ85" s="85" t="s">
        <v>333</v>
      </c>
      <c r="EA85" s="85" t="s">
        <v>333</v>
      </c>
      <c r="EB85" s="85" t="s">
        <v>333</v>
      </c>
      <c r="EC85" s="85" t="s">
        <v>333</v>
      </c>
      <c r="ED85" s="85" t="s">
        <v>333</v>
      </c>
      <c r="EE85" s="85" t="s">
        <v>333</v>
      </c>
      <c r="EF85" s="85" t="s">
        <v>333</v>
      </c>
      <c r="EG85" s="85" t="s">
        <v>333</v>
      </c>
      <c r="EH85" s="85" t="s">
        <v>333</v>
      </c>
      <c r="EI85" s="85" t="s">
        <v>333</v>
      </c>
      <c r="EJ85" s="85" t="s">
        <v>333</v>
      </c>
      <c r="EK85" s="85" t="s">
        <v>333</v>
      </c>
      <c r="EL85" s="85" t="s">
        <v>333</v>
      </c>
      <c r="EM85" s="85" t="s">
        <v>333</v>
      </c>
      <c r="EN85" s="85" t="s">
        <v>333</v>
      </c>
      <c r="EO85" s="85" t="s">
        <v>333</v>
      </c>
      <c r="EP85" s="85" t="s">
        <v>333</v>
      </c>
      <c r="EQ85" s="85" t="s">
        <v>333</v>
      </c>
      <c r="ER85" s="85" t="s">
        <v>333</v>
      </c>
      <c r="ES85" s="85" t="s">
        <v>333</v>
      </c>
      <c r="ET85" s="85" t="s">
        <v>333</v>
      </c>
      <c r="EU85" s="85" t="s">
        <v>333</v>
      </c>
      <c r="EV85" s="85" t="s">
        <v>333</v>
      </c>
      <c r="EW85" s="85" t="s">
        <v>333</v>
      </c>
      <c r="EX85" s="85" t="s">
        <v>333</v>
      </c>
      <c r="EY85" s="85" t="s">
        <v>333</v>
      </c>
      <c r="EZ85" s="85" t="s">
        <v>333</v>
      </c>
      <c r="FA85" s="85" t="s">
        <v>333</v>
      </c>
      <c r="FB85" s="85" t="s">
        <v>333</v>
      </c>
      <c r="FC85" s="85" t="s">
        <v>333</v>
      </c>
      <c r="FD85" s="85" t="s">
        <v>333</v>
      </c>
      <c r="FE85" s="85" t="s">
        <v>333</v>
      </c>
      <c r="FF85" s="85" t="s">
        <v>333</v>
      </c>
      <c r="FG85" s="85" t="s">
        <v>333</v>
      </c>
      <c r="FH85" s="85" t="s">
        <v>333</v>
      </c>
      <c r="FI85" s="85" t="s">
        <v>333</v>
      </c>
      <c r="FJ85" s="85" t="s">
        <v>333</v>
      </c>
      <c r="FK85" s="85" t="s">
        <v>333</v>
      </c>
      <c r="FL85" s="85" t="s">
        <v>333</v>
      </c>
      <c r="FM85" s="85" t="s">
        <v>333</v>
      </c>
      <c r="FN85" s="85" t="s">
        <v>333</v>
      </c>
      <c r="FO85" s="85" t="s">
        <v>333</v>
      </c>
      <c r="FP85" s="85" t="s">
        <v>333</v>
      </c>
      <c r="FQ85" s="85" t="s">
        <v>333</v>
      </c>
      <c r="FR85" s="85" t="s">
        <v>333</v>
      </c>
      <c r="FS85" s="85" t="s">
        <v>333</v>
      </c>
      <c r="FT85" s="85" t="s">
        <v>333</v>
      </c>
      <c r="FU85" s="85" t="s">
        <v>333</v>
      </c>
      <c r="FV85" s="85" t="s">
        <v>333</v>
      </c>
      <c r="FW85" s="85" t="s">
        <v>333</v>
      </c>
      <c r="FX85" s="85" t="s">
        <v>333</v>
      </c>
      <c r="FY85" s="85" t="s">
        <v>333</v>
      </c>
      <c r="FZ85" s="85" t="s">
        <v>333</v>
      </c>
      <c r="GA85" s="85" t="s">
        <v>333</v>
      </c>
      <c r="GB85" s="85" t="s">
        <v>333</v>
      </c>
      <c r="GC85" s="85" t="s">
        <v>333</v>
      </c>
      <c r="GD85" s="85" t="s">
        <v>333</v>
      </c>
      <c r="GE85" s="85" t="s">
        <v>333</v>
      </c>
      <c r="GF85" s="85" t="s">
        <v>333</v>
      </c>
      <c r="GG85" s="85" t="s">
        <v>333</v>
      </c>
      <c r="GH85" s="85" t="s">
        <v>333</v>
      </c>
      <c r="GI85" s="85" t="s">
        <v>333</v>
      </c>
      <c r="GJ85" s="85" t="s">
        <v>333</v>
      </c>
      <c r="GK85" s="85" t="s">
        <v>333</v>
      </c>
      <c r="GL85" s="85" t="s">
        <v>333</v>
      </c>
      <c r="GM85" s="85" t="s">
        <v>333</v>
      </c>
      <c r="GN85" s="85" t="s">
        <v>333</v>
      </c>
      <c r="GO85" s="85" t="s">
        <v>333</v>
      </c>
      <c r="GP85" s="85" t="s">
        <v>333</v>
      </c>
      <c r="GQ85" s="85" t="s">
        <v>333</v>
      </c>
      <c r="GR85" s="85" t="s">
        <v>333</v>
      </c>
      <c r="GS85" s="85" t="s">
        <v>333</v>
      </c>
      <c r="GT85" s="85" t="s">
        <v>333</v>
      </c>
      <c r="GU85" s="85" t="s">
        <v>333</v>
      </c>
      <c r="GV85" s="85" t="s">
        <v>333</v>
      </c>
      <c r="GW85" s="85" t="s">
        <v>333</v>
      </c>
      <c r="GX85" s="85" t="s">
        <v>333</v>
      </c>
      <c r="GY85" s="85" t="s">
        <v>333</v>
      </c>
      <c r="GZ85" s="85" t="s">
        <v>333</v>
      </c>
      <c r="HA85" s="85" t="s">
        <v>333</v>
      </c>
      <c r="HB85" s="85" t="s">
        <v>333</v>
      </c>
      <c r="HC85" s="85" t="s">
        <v>333</v>
      </c>
      <c r="HD85" s="85" t="s">
        <v>333</v>
      </c>
      <c r="HE85" s="85" t="s">
        <v>333</v>
      </c>
      <c r="HF85" s="85" t="s">
        <v>333</v>
      </c>
      <c r="HG85" s="85" t="s">
        <v>333</v>
      </c>
      <c r="HH85" s="85" t="s">
        <v>333</v>
      </c>
      <c r="HI85" s="85" t="s">
        <v>333</v>
      </c>
      <c r="HJ85" s="85" t="s">
        <v>333</v>
      </c>
      <c r="HK85" s="85" t="s">
        <v>333</v>
      </c>
      <c r="HL85" s="85" t="s">
        <v>333</v>
      </c>
    </row>
    <row r="86" spans="1:220" x14ac:dyDescent="0.15">
      <c r="A86" s="144">
        <v>85</v>
      </c>
      <c r="B86" s="130" t="s">
        <v>966</v>
      </c>
      <c r="C86" s="130" t="s">
        <v>959</v>
      </c>
      <c r="D86" s="129" t="s">
        <v>967</v>
      </c>
      <c r="E86" s="130" t="s">
        <v>8</v>
      </c>
      <c r="F86" s="129" t="s">
        <v>277</v>
      </c>
      <c r="G86" s="129" t="s">
        <v>527</v>
      </c>
      <c r="H86" s="129"/>
      <c r="I86" s="129" t="s">
        <v>1291</v>
      </c>
      <c r="J86" s="89"/>
    </row>
    <row r="87" spans="1:220" x14ac:dyDescent="0.15">
      <c r="A87" s="144">
        <v>86</v>
      </c>
      <c r="B87" s="130" t="s">
        <v>968</v>
      </c>
      <c r="C87" s="130" t="s">
        <v>7</v>
      </c>
      <c r="D87" s="129" t="s">
        <v>967</v>
      </c>
      <c r="E87" s="130" t="s">
        <v>8</v>
      </c>
      <c r="F87" s="129" t="s">
        <v>277</v>
      </c>
      <c r="G87" s="129" t="s">
        <v>843</v>
      </c>
      <c r="H87" s="129"/>
      <c r="I87" s="129" t="s">
        <v>1291</v>
      </c>
      <c r="J87" s="89"/>
    </row>
    <row r="88" spans="1:220" x14ac:dyDescent="0.15">
      <c r="A88" s="144">
        <v>87</v>
      </c>
      <c r="B88" s="130" t="s">
        <v>969</v>
      </c>
      <c r="C88" s="130" t="s">
        <v>964</v>
      </c>
      <c r="D88" s="129" t="s">
        <v>967</v>
      </c>
      <c r="E88" s="130" t="s">
        <v>8</v>
      </c>
      <c r="F88" s="129" t="s">
        <v>277</v>
      </c>
      <c r="G88" s="129" t="s">
        <v>844</v>
      </c>
      <c r="H88" s="129"/>
      <c r="I88" s="129" t="s">
        <v>1291</v>
      </c>
      <c r="J88" s="86"/>
    </row>
    <row r="89" spans="1:220" x14ac:dyDescent="0.15">
      <c r="A89" s="144">
        <v>88</v>
      </c>
      <c r="B89" s="130" t="s">
        <v>969</v>
      </c>
      <c r="C89" s="130" t="s">
        <v>970</v>
      </c>
      <c r="D89" s="129" t="s">
        <v>967</v>
      </c>
      <c r="E89" s="130" t="s">
        <v>8</v>
      </c>
      <c r="F89" s="129" t="s">
        <v>277</v>
      </c>
      <c r="G89" s="129" t="s">
        <v>952</v>
      </c>
      <c r="H89" s="129"/>
      <c r="I89" s="129" t="s">
        <v>1291</v>
      </c>
    </row>
    <row r="90" spans="1:220" ht="18" customHeight="1" x14ac:dyDescent="0.15">
      <c r="A90" s="122">
        <v>89</v>
      </c>
      <c r="B90" s="124" t="s">
        <v>837</v>
      </c>
      <c r="C90" s="125" t="s">
        <v>835</v>
      </c>
      <c r="D90" s="120" t="s">
        <v>972</v>
      </c>
      <c r="E90" s="120" t="s">
        <v>931</v>
      </c>
      <c r="F90" s="121" t="s">
        <v>971</v>
      </c>
      <c r="G90" s="121" t="s">
        <v>1040</v>
      </c>
      <c r="H90" s="121"/>
      <c r="I90" s="129" t="s">
        <v>1291</v>
      </c>
      <c r="J90" s="89"/>
    </row>
    <row r="91" spans="1:220" ht="18" customHeight="1" x14ac:dyDescent="0.15">
      <c r="A91" s="122">
        <v>90</v>
      </c>
      <c r="B91" s="125" t="s">
        <v>1336</v>
      </c>
      <c r="C91" s="123" t="s">
        <v>973</v>
      </c>
      <c r="D91" s="120" t="s">
        <v>769</v>
      </c>
      <c r="E91" s="120" t="s">
        <v>770</v>
      </c>
      <c r="F91" s="121" t="s">
        <v>775</v>
      </c>
      <c r="G91" s="264" t="s">
        <v>344</v>
      </c>
      <c r="H91" s="121">
        <v>630</v>
      </c>
      <c r="I91" s="121"/>
      <c r="J91" s="114" t="s">
        <v>773</v>
      </c>
    </row>
    <row r="92" spans="1:220" ht="15.75" customHeight="1" x14ac:dyDescent="0.15">
      <c r="A92" s="122">
        <v>91</v>
      </c>
      <c r="B92" s="125" t="s">
        <v>776</v>
      </c>
      <c r="C92" s="123" t="s">
        <v>774</v>
      </c>
      <c r="D92" s="120" t="s">
        <v>769</v>
      </c>
      <c r="E92" s="120" t="s">
        <v>770</v>
      </c>
      <c r="F92" s="121" t="s">
        <v>888</v>
      </c>
      <c r="G92" s="265"/>
      <c r="H92" s="121">
        <v>630</v>
      </c>
      <c r="I92" s="121"/>
      <c r="J92" s="114" t="s">
        <v>773</v>
      </c>
    </row>
    <row r="93" spans="1:220" x14ac:dyDescent="0.15">
      <c r="A93" s="122">
        <v>92</v>
      </c>
      <c r="B93" s="125" t="s">
        <v>778</v>
      </c>
      <c r="C93" s="123" t="s">
        <v>779</v>
      </c>
      <c r="D93" s="120" t="s">
        <v>769</v>
      </c>
      <c r="E93" s="120" t="s">
        <v>770</v>
      </c>
      <c r="F93" s="121" t="s">
        <v>775</v>
      </c>
      <c r="G93" s="264" t="s">
        <v>1321</v>
      </c>
      <c r="H93" s="121">
        <v>780</v>
      </c>
      <c r="I93" s="121"/>
      <c r="J93" s="114" t="s">
        <v>778</v>
      </c>
    </row>
    <row r="94" spans="1:220" x14ac:dyDescent="0.15">
      <c r="A94" s="122">
        <v>93</v>
      </c>
      <c r="B94" s="125" t="s">
        <v>780</v>
      </c>
      <c r="C94" s="123" t="s">
        <v>779</v>
      </c>
      <c r="D94" s="120" t="s">
        <v>769</v>
      </c>
      <c r="E94" s="120" t="s">
        <v>770</v>
      </c>
      <c r="F94" s="121" t="s">
        <v>775</v>
      </c>
      <c r="G94" s="265"/>
      <c r="H94" s="121">
        <v>500</v>
      </c>
      <c r="I94" s="121"/>
      <c r="J94" s="114" t="s">
        <v>778</v>
      </c>
    </row>
    <row r="95" spans="1:220" x14ac:dyDescent="0.15">
      <c r="A95" s="122">
        <v>94</v>
      </c>
      <c r="B95" s="125" t="s">
        <v>1339</v>
      </c>
      <c r="C95" s="123" t="s">
        <v>782</v>
      </c>
      <c r="D95" s="120" t="s">
        <v>769</v>
      </c>
      <c r="E95" s="120" t="s">
        <v>878</v>
      </c>
      <c r="F95" s="121" t="s">
        <v>775</v>
      </c>
      <c r="G95" s="121" t="s">
        <v>783</v>
      </c>
      <c r="H95" s="121">
        <v>1270</v>
      </c>
      <c r="I95" s="121"/>
      <c r="J95" s="114" t="s">
        <v>784</v>
      </c>
    </row>
    <row r="96" spans="1:220" x14ac:dyDescent="0.15">
      <c r="A96" s="122">
        <v>95</v>
      </c>
      <c r="B96" s="125" t="s">
        <v>785</v>
      </c>
      <c r="C96" s="123" t="s">
        <v>786</v>
      </c>
      <c r="D96" s="120" t="s">
        <v>769</v>
      </c>
      <c r="E96" s="120" t="s">
        <v>878</v>
      </c>
      <c r="F96" s="121" t="s">
        <v>775</v>
      </c>
      <c r="G96" s="121" t="s">
        <v>783</v>
      </c>
      <c r="H96" s="121">
        <v>1270</v>
      </c>
      <c r="I96" s="121"/>
      <c r="J96" s="114" t="s">
        <v>271</v>
      </c>
    </row>
    <row r="97" spans="1:12" x14ac:dyDescent="0.15">
      <c r="A97" s="122">
        <v>96</v>
      </c>
      <c r="B97" s="121" t="s">
        <v>816</v>
      </c>
      <c r="C97" s="121" t="s">
        <v>817</v>
      </c>
      <c r="D97" s="121" t="s">
        <v>769</v>
      </c>
      <c r="E97" s="121" t="s">
        <v>878</v>
      </c>
      <c r="F97" s="121" t="s">
        <v>793</v>
      </c>
      <c r="G97" s="121" t="s">
        <v>766</v>
      </c>
      <c r="H97" s="121">
        <v>1080</v>
      </c>
      <c r="I97" s="121"/>
      <c r="J97" s="114"/>
    </row>
    <row r="98" spans="1:12" x14ac:dyDescent="0.15">
      <c r="A98" s="122">
        <v>97</v>
      </c>
      <c r="B98" s="125" t="s">
        <v>1330</v>
      </c>
      <c r="C98" s="123" t="s">
        <v>800</v>
      </c>
      <c r="D98" s="120" t="s">
        <v>769</v>
      </c>
      <c r="E98" s="120" t="s">
        <v>878</v>
      </c>
      <c r="F98" s="121" t="s">
        <v>766</v>
      </c>
      <c r="G98" s="121" t="s">
        <v>766</v>
      </c>
      <c r="H98" s="121">
        <v>1130</v>
      </c>
      <c r="I98" s="121"/>
      <c r="J98" s="114" t="s">
        <v>800</v>
      </c>
    </row>
    <row r="99" spans="1:12" x14ac:dyDescent="0.15">
      <c r="A99" s="122">
        <v>98</v>
      </c>
      <c r="B99" s="125" t="s">
        <v>808</v>
      </c>
      <c r="C99" s="123" t="s">
        <v>1331</v>
      </c>
      <c r="D99" s="120" t="s">
        <v>769</v>
      </c>
      <c r="E99" s="120" t="s">
        <v>770</v>
      </c>
      <c r="F99" s="264" t="s">
        <v>1322</v>
      </c>
      <c r="G99" s="121" t="s">
        <v>766</v>
      </c>
      <c r="H99" s="121">
        <v>550</v>
      </c>
      <c r="I99" s="121"/>
      <c r="J99" s="114"/>
    </row>
    <row r="100" spans="1:12" x14ac:dyDescent="0.15">
      <c r="A100" s="122">
        <v>99</v>
      </c>
      <c r="B100" s="125" t="s">
        <v>808</v>
      </c>
      <c r="C100" s="123" t="s">
        <v>1332</v>
      </c>
      <c r="D100" s="120" t="s">
        <v>769</v>
      </c>
      <c r="E100" s="120" t="s">
        <v>770</v>
      </c>
      <c r="F100" s="265"/>
      <c r="G100" s="121" t="s">
        <v>809</v>
      </c>
      <c r="H100" s="121">
        <v>350</v>
      </c>
      <c r="I100" s="121"/>
      <c r="J100" s="114"/>
    </row>
    <row r="101" spans="1:12" x14ac:dyDescent="0.15">
      <c r="A101" s="122">
        <v>100</v>
      </c>
      <c r="B101" s="125" t="s">
        <v>810</v>
      </c>
      <c r="C101" s="123" t="s">
        <v>889</v>
      </c>
      <c r="D101" s="120" t="s">
        <v>769</v>
      </c>
      <c r="E101" s="120" t="s">
        <v>770</v>
      </c>
      <c r="F101" s="264" t="s">
        <v>1322</v>
      </c>
      <c r="G101" s="121" t="s">
        <v>809</v>
      </c>
      <c r="H101" s="121"/>
      <c r="I101" s="121"/>
      <c r="J101" s="114"/>
    </row>
    <row r="102" spans="1:12" x14ac:dyDescent="0.15">
      <c r="A102" s="122">
        <v>101</v>
      </c>
      <c r="B102" s="125" t="s">
        <v>810</v>
      </c>
      <c r="C102" s="123" t="s">
        <v>890</v>
      </c>
      <c r="D102" s="120" t="s">
        <v>769</v>
      </c>
      <c r="E102" s="120" t="s">
        <v>770</v>
      </c>
      <c r="F102" s="265"/>
      <c r="G102" s="121" t="s">
        <v>1041</v>
      </c>
      <c r="H102" s="121"/>
      <c r="I102" s="121"/>
      <c r="J102" s="114"/>
    </row>
    <row r="103" spans="1:12" x14ac:dyDescent="0.15">
      <c r="A103" s="122">
        <v>102</v>
      </c>
      <c r="B103" s="121" t="s">
        <v>891</v>
      </c>
      <c r="C103" s="121" t="s">
        <v>811</v>
      </c>
      <c r="D103" s="120" t="s">
        <v>769</v>
      </c>
      <c r="E103" s="121" t="s">
        <v>770</v>
      </c>
      <c r="F103" s="121" t="s">
        <v>766</v>
      </c>
      <c r="G103" s="121" t="s">
        <v>775</v>
      </c>
      <c r="H103" s="121">
        <v>1370</v>
      </c>
      <c r="I103" s="121"/>
      <c r="J103" s="114"/>
    </row>
    <row r="104" spans="1:12" x14ac:dyDescent="0.15">
      <c r="A104" s="122">
        <v>103</v>
      </c>
      <c r="B104" s="121" t="s">
        <v>812</v>
      </c>
      <c r="C104" s="121" t="s">
        <v>813</v>
      </c>
      <c r="D104" s="121" t="s">
        <v>769</v>
      </c>
      <c r="E104" s="121" t="s">
        <v>770</v>
      </c>
      <c r="F104" s="121" t="s">
        <v>766</v>
      </c>
      <c r="G104" s="121" t="s">
        <v>775</v>
      </c>
      <c r="H104" s="121">
        <v>1410</v>
      </c>
      <c r="I104" s="121"/>
      <c r="J104" s="114"/>
    </row>
    <row r="105" spans="1:12" x14ac:dyDescent="0.15">
      <c r="A105" s="122">
        <v>104</v>
      </c>
      <c r="B105" s="121" t="s">
        <v>814</v>
      </c>
      <c r="C105" s="121" t="s">
        <v>815</v>
      </c>
      <c r="D105" s="121" t="s">
        <v>769</v>
      </c>
      <c r="E105" s="121" t="s">
        <v>770</v>
      </c>
      <c r="F105" s="121" t="s">
        <v>766</v>
      </c>
      <c r="G105" s="121" t="s">
        <v>775</v>
      </c>
      <c r="H105" s="121">
        <v>1350</v>
      </c>
      <c r="I105" s="121"/>
      <c r="J105" s="114"/>
    </row>
    <row r="106" spans="1:12" x14ac:dyDescent="0.15">
      <c r="A106" s="144">
        <v>105</v>
      </c>
      <c r="B106" s="145" t="s">
        <v>892</v>
      </c>
      <c r="C106" s="129" t="s">
        <v>893</v>
      </c>
      <c r="D106" s="130" t="s">
        <v>894</v>
      </c>
      <c r="E106" s="130" t="s">
        <v>255</v>
      </c>
      <c r="F106" s="129" t="s">
        <v>875</v>
      </c>
      <c r="G106" s="129" t="s">
        <v>875</v>
      </c>
      <c r="H106" s="129">
        <v>260</v>
      </c>
      <c r="I106" s="121"/>
      <c r="J106" s="91" t="str">
        <f>B106&amp;"、"&amp;C106</f>
        <v>FJSA/13、FTK/1</v>
      </c>
      <c r="L106" s="85">
        <f t="shared" ref="L106:L114" si="2">COUNTIF(B$106:C$114,C106)</f>
        <v>1</v>
      </c>
    </row>
    <row r="107" spans="1:12" x14ac:dyDescent="0.15">
      <c r="A107" s="122">
        <v>106</v>
      </c>
      <c r="B107" s="123" t="s">
        <v>895</v>
      </c>
      <c r="C107" s="121" t="s">
        <v>1329</v>
      </c>
      <c r="D107" s="120" t="s">
        <v>873</v>
      </c>
      <c r="E107" s="120" t="s">
        <v>255</v>
      </c>
      <c r="F107" s="121" t="s">
        <v>875</v>
      </c>
      <c r="G107" s="121" t="s">
        <v>875</v>
      </c>
      <c r="H107" s="121">
        <v>260</v>
      </c>
      <c r="I107" s="121"/>
      <c r="J107" s="91" t="str">
        <f t="shared" ref="J107:J114" si="3">B107&amp;"、"&amp;C107</f>
        <v>FJXA/13、FJSA/13</v>
      </c>
      <c r="K107" s="85">
        <f t="shared" ref="K107:K114" si="4">COUNTIF(B$106:C$114,B107)</f>
        <v>1</v>
      </c>
      <c r="L107" s="85">
        <f t="shared" si="2"/>
        <v>2</v>
      </c>
    </row>
    <row r="108" spans="1:12" x14ac:dyDescent="0.15">
      <c r="A108" s="122">
        <v>107</v>
      </c>
      <c r="B108" s="125" t="s">
        <v>896</v>
      </c>
      <c r="C108" s="123" t="s">
        <v>897</v>
      </c>
      <c r="D108" s="120" t="s">
        <v>873</v>
      </c>
      <c r="E108" s="120" t="s">
        <v>255</v>
      </c>
      <c r="F108" s="264" t="s">
        <v>1322</v>
      </c>
      <c r="G108" s="121" t="s">
        <v>875</v>
      </c>
      <c r="H108" s="121">
        <v>260</v>
      </c>
      <c r="I108" s="121"/>
      <c r="J108" s="91" t="str">
        <f t="shared" si="3"/>
        <v>FJA/23、FJXA/14</v>
      </c>
      <c r="K108" s="85">
        <f t="shared" si="4"/>
        <v>2</v>
      </c>
      <c r="L108" s="85">
        <f t="shared" si="2"/>
        <v>1</v>
      </c>
    </row>
    <row r="109" spans="1:12" x14ac:dyDescent="0.15">
      <c r="A109" s="122">
        <v>108</v>
      </c>
      <c r="B109" s="125" t="s">
        <v>896</v>
      </c>
      <c r="C109" s="123" t="s">
        <v>898</v>
      </c>
      <c r="D109" s="120" t="s">
        <v>873</v>
      </c>
      <c r="E109" s="120" t="s">
        <v>255</v>
      </c>
      <c r="F109" s="265"/>
      <c r="G109" s="121" t="s">
        <v>875</v>
      </c>
      <c r="H109" s="121">
        <v>260</v>
      </c>
      <c r="I109" s="121"/>
      <c r="J109" s="91" t="str">
        <f t="shared" si="3"/>
        <v>FJA/23、FJSA/14</v>
      </c>
      <c r="K109" s="85">
        <f t="shared" si="4"/>
        <v>2</v>
      </c>
      <c r="L109" s="85">
        <f t="shared" si="2"/>
        <v>1</v>
      </c>
    </row>
    <row r="110" spans="1:12" x14ac:dyDescent="0.15">
      <c r="A110" s="122">
        <v>109</v>
      </c>
      <c r="B110" s="125" t="s">
        <v>899</v>
      </c>
      <c r="C110" s="123" t="s">
        <v>900</v>
      </c>
      <c r="D110" s="120" t="s">
        <v>873</v>
      </c>
      <c r="E110" s="120" t="s">
        <v>255</v>
      </c>
      <c r="F110" s="121" t="s">
        <v>875</v>
      </c>
      <c r="G110" s="121" t="s">
        <v>875</v>
      </c>
      <c r="H110" s="121">
        <v>260</v>
      </c>
      <c r="I110" s="121"/>
      <c r="J110" s="91" t="str">
        <f t="shared" si="3"/>
        <v>FJA/14、FJK/13</v>
      </c>
      <c r="K110" s="85">
        <f t="shared" si="4"/>
        <v>1</v>
      </c>
      <c r="L110" s="85">
        <f t="shared" si="2"/>
        <v>1</v>
      </c>
    </row>
    <row r="111" spans="1:12" x14ac:dyDescent="0.15">
      <c r="A111" s="122">
        <v>110</v>
      </c>
      <c r="B111" s="125" t="s">
        <v>901</v>
      </c>
      <c r="C111" s="123" t="s">
        <v>902</v>
      </c>
      <c r="D111" s="120" t="s">
        <v>873</v>
      </c>
      <c r="E111" s="120" t="s">
        <v>255</v>
      </c>
      <c r="F111" s="121" t="s">
        <v>875</v>
      </c>
      <c r="G111" s="121" t="s">
        <v>875</v>
      </c>
      <c r="H111" s="121">
        <v>260</v>
      </c>
      <c r="I111" s="121"/>
      <c r="J111" s="91" t="str">
        <f t="shared" si="3"/>
        <v>FJK/3、FJK/1</v>
      </c>
      <c r="K111" s="85">
        <f t="shared" si="4"/>
        <v>1</v>
      </c>
      <c r="L111" s="85">
        <f t="shared" si="2"/>
        <v>1</v>
      </c>
    </row>
    <row r="112" spans="1:12" x14ac:dyDescent="0.15">
      <c r="A112" s="122">
        <v>111</v>
      </c>
      <c r="B112" s="125" t="s">
        <v>903</v>
      </c>
      <c r="C112" s="123" t="s">
        <v>904</v>
      </c>
      <c r="D112" s="120" t="s">
        <v>873</v>
      </c>
      <c r="E112" s="120" t="s">
        <v>255</v>
      </c>
      <c r="F112" s="121" t="s">
        <v>875</v>
      </c>
      <c r="G112" s="121" t="s">
        <v>875</v>
      </c>
      <c r="H112" s="121">
        <v>260</v>
      </c>
      <c r="I112" s="121"/>
      <c r="J112" s="91" t="str">
        <f t="shared" si="3"/>
        <v>FJK/4、FJA/3</v>
      </c>
      <c r="K112" s="85">
        <f t="shared" si="4"/>
        <v>1</v>
      </c>
      <c r="L112" s="85">
        <f t="shared" si="2"/>
        <v>1</v>
      </c>
    </row>
    <row r="113" spans="1:12" x14ac:dyDescent="0.15">
      <c r="A113" s="122">
        <v>112</v>
      </c>
      <c r="B113" s="125" t="s">
        <v>905</v>
      </c>
      <c r="C113" s="123" t="s">
        <v>906</v>
      </c>
      <c r="D113" s="120" t="s">
        <v>873</v>
      </c>
      <c r="E113" s="120" t="s">
        <v>255</v>
      </c>
      <c r="F113" s="121" t="s">
        <v>875</v>
      </c>
      <c r="G113" s="264" t="s">
        <v>1322</v>
      </c>
      <c r="H113" s="121">
        <v>260</v>
      </c>
      <c r="I113" s="121"/>
      <c r="J113" s="91" t="str">
        <f t="shared" si="3"/>
        <v>FJSA/3、FJA/4</v>
      </c>
      <c r="K113" s="85">
        <f t="shared" si="4"/>
        <v>1</v>
      </c>
      <c r="L113" s="85">
        <f t="shared" si="2"/>
        <v>2</v>
      </c>
    </row>
    <row r="114" spans="1:12" x14ac:dyDescent="0.15">
      <c r="A114" s="122">
        <v>113</v>
      </c>
      <c r="B114" s="125" t="s">
        <v>907</v>
      </c>
      <c r="C114" s="123" t="s">
        <v>906</v>
      </c>
      <c r="D114" s="120" t="s">
        <v>873</v>
      </c>
      <c r="E114" s="120" t="s">
        <v>255</v>
      </c>
      <c r="F114" s="121" t="s">
        <v>875</v>
      </c>
      <c r="G114" s="265"/>
      <c r="H114" s="121">
        <v>260</v>
      </c>
      <c r="I114" s="121"/>
      <c r="J114" s="91" t="str">
        <f t="shared" si="3"/>
        <v>FJXA/3、FJA/4</v>
      </c>
      <c r="K114" s="85">
        <f t="shared" si="4"/>
        <v>1</v>
      </c>
      <c r="L114" s="85">
        <f t="shared" si="2"/>
        <v>2</v>
      </c>
    </row>
    <row r="115" spans="1:12" x14ac:dyDescent="0.15">
      <c r="A115" s="122">
        <v>114</v>
      </c>
      <c r="B115" s="125" t="s">
        <v>803</v>
      </c>
      <c r="C115" s="123" t="s">
        <v>804</v>
      </c>
      <c r="D115" s="120" t="s">
        <v>769</v>
      </c>
      <c r="E115" s="120" t="s">
        <v>770</v>
      </c>
      <c r="F115" s="264" t="s">
        <v>1322</v>
      </c>
      <c r="G115" s="121" t="s">
        <v>766</v>
      </c>
      <c r="H115" s="121">
        <v>260</v>
      </c>
      <c r="I115" s="121"/>
      <c r="J115" s="114" t="s">
        <v>805</v>
      </c>
    </row>
    <row r="116" spans="1:12" x14ac:dyDescent="0.15">
      <c r="A116" s="122">
        <v>115</v>
      </c>
      <c r="B116" s="125" t="s">
        <v>803</v>
      </c>
      <c r="C116" s="123" t="s">
        <v>806</v>
      </c>
      <c r="D116" s="120" t="s">
        <v>769</v>
      </c>
      <c r="E116" s="120" t="s">
        <v>770</v>
      </c>
      <c r="F116" s="265"/>
      <c r="G116" s="121" t="s">
        <v>766</v>
      </c>
      <c r="H116" s="121">
        <v>260</v>
      </c>
      <c r="I116" s="121"/>
      <c r="J116" s="114" t="s">
        <v>807</v>
      </c>
    </row>
    <row r="117" spans="1:12" x14ac:dyDescent="0.15">
      <c r="A117" s="122">
        <v>116</v>
      </c>
      <c r="B117" s="125" t="s">
        <v>776</v>
      </c>
      <c r="C117" s="123" t="s">
        <v>777</v>
      </c>
      <c r="D117" s="120" t="s">
        <v>769</v>
      </c>
      <c r="E117" s="120" t="s">
        <v>770</v>
      </c>
      <c r="F117" s="121" t="s">
        <v>908</v>
      </c>
      <c r="G117" s="121" t="s">
        <v>766</v>
      </c>
      <c r="H117" s="121">
        <v>260</v>
      </c>
      <c r="I117" s="121"/>
      <c r="J117" s="114" t="s">
        <v>1340</v>
      </c>
    </row>
    <row r="118" spans="1:12" x14ac:dyDescent="0.15">
      <c r="A118" s="122"/>
      <c r="B118" s="125"/>
      <c r="C118" s="123"/>
      <c r="D118" s="120"/>
      <c r="E118" s="120"/>
      <c r="F118" s="121"/>
      <c r="G118" s="121"/>
      <c r="H118" s="121"/>
      <c r="I118" s="121"/>
      <c r="J118" s="91"/>
    </row>
    <row r="119" spans="1:12" x14ac:dyDescent="0.15">
      <c r="B119" s="114"/>
      <c r="C119" s="114"/>
      <c r="D119" s="114"/>
      <c r="E119" s="114"/>
      <c r="F119" s="114"/>
      <c r="G119" s="114"/>
      <c r="H119" s="114"/>
      <c r="I119" s="114"/>
      <c r="J119" s="114"/>
    </row>
    <row r="120" spans="1:12" x14ac:dyDescent="0.15">
      <c r="B120" s="114"/>
      <c r="C120" s="114"/>
      <c r="D120" s="114"/>
      <c r="E120" s="114"/>
      <c r="F120" s="114"/>
      <c r="G120" s="114"/>
      <c r="H120" s="114"/>
      <c r="I120" s="114"/>
      <c r="J120" s="114"/>
    </row>
    <row r="121" spans="1:12" x14ac:dyDescent="0.15">
      <c r="H121" s="85"/>
      <c r="I121" s="85"/>
    </row>
    <row r="122" spans="1:12" x14ac:dyDescent="0.15">
      <c r="H122" s="85"/>
      <c r="I122" s="85"/>
    </row>
    <row r="123" spans="1:12" x14ac:dyDescent="0.15">
      <c r="H123" s="85"/>
      <c r="I123" s="85"/>
    </row>
    <row r="124" spans="1:12" x14ac:dyDescent="0.15">
      <c r="A124" s="100"/>
      <c r="B124" s="91"/>
      <c r="C124" s="91"/>
      <c r="D124" s="87"/>
      <c r="E124" s="87"/>
      <c r="H124" s="85"/>
      <c r="I124" s="85"/>
      <c r="J124" s="91"/>
    </row>
    <row r="125" spans="1:12" x14ac:dyDescent="0.15">
      <c r="A125" s="107">
        <v>300</v>
      </c>
      <c r="B125" s="101" t="s">
        <v>348</v>
      </c>
      <c r="C125" s="91" t="s">
        <v>257</v>
      </c>
      <c r="D125" s="87" t="s">
        <v>512</v>
      </c>
      <c r="E125" s="87" t="s">
        <v>255</v>
      </c>
      <c r="F125" s="85" t="s">
        <v>617</v>
      </c>
      <c r="G125" s="85" t="s">
        <v>278</v>
      </c>
      <c r="H125" s="85"/>
      <c r="I125" s="85"/>
      <c r="J125" s="91" t="s">
        <v>257</v>
      </c>
    </row>
    <row r="126" spans="1:12" x14ac:dyDescent="0.15">
      <c r="A126" s="107">
        <v>301</v>
      </c>
      <c r="B126" s="101" t="s">
        <v>349</v>
      </c>
      <c r="C126" s="91" t="s">
        <v>350</v>
      </c>
      <c r="D126" s="87" t="s">
        <v>512</v>
      </c>
      <c r="E126" s="87" t="s">
        <v>255</v>
      </c>
      <c r="F126" s="85" t="s">
        <v>617</v>
      </c>
      <c r="G126" s="85" t="s">
        <v>278</v>
      </c>
      <c r="H126" s="85"/>
      <c r="I126" s="85"/>
      <c r="J126" s="91" t="s">
        <v>350</v>
      </c>
    </row>
    <row r="127" spans="1:12" x14ac:dyDescent="0.15">
      <c r="A127" s="107">
        <v>302</v>
      </c>
      <c r="B127" s="101" t="s">
        <v>351</v>
      </c>
      <c r="C127" s="91" t="s">
        <v>352</v>
      </c>
      <c r="D127" s="87" t="s">
        <v>512</v>
      </c>
      <c r="E127" s="87" t="s">
        <v>255</v>
      </c>
      <c r="F127" s="85" t="s">
        <v>617</v>
      </c>
      <c r="G127" s="85" t="s">
        <v>278</v>
      </c>
      <c r="H127" s="85"/>
      <c r="I127" s="85"/>
      <c r="J127" s="91" t="s">
        <v>352</v>
      </c>
    </row>
    <row r="128" spans="1:12" x14ac:dyDescent="0.15">
      <c r="A128" s="107">
        <v>303</v>
      </c>
      <c r="B128" s="91" t="s">
        <v>353</v>
      </c>
      <c r="C128" s="91" t="s">
        <v>354</v>
      </c>
      <c r="D128" s="87" t="s">
        <v>512</v>
      </c>
      <c r="E128" s="87" t="s">
        <v>518</v>
      </c>
      <c r="F128" s="85" t="s">
        <v>617</v>
      </c>
      <c r="G128" s="85" t="s">
        <v>327</v>
      </c>
      <c r="H128" s="85"/>
      <c r="I128" s="85"/>
      <c r="J128" s="91" t="s">
        <v>354</v>
      </c>
    </row>
    <row r="129" spans="1:10" x14ac:dyDescent="0.15">
      <c r="A129" s="155">
        <v>304</v>
      </c>
      <c r="B129" s="102" t="s">
        <v>376</v>
      </c>
      <c r="C129" s="268" t="s">
        <v>1323</v>
      </c>
      <c r="D129" s="92" t="s">
        <v>503</v>
      </c>
      <c r="E129" s="92" t="s">
        <v>255</v>
      </c>
      <c r="F129" s="94" t="s">
        <v>327</v>
      </c>
      <c r="G129" s="94" t="s">
        <v>619</v>
      </c>
      <c r="H129" s="94">
        <v>250</v>
      </c>
      <c r="I129" s="268" t="s">
        <v>1324</v>
      </c>
      <c r="J129" s="101" t="s">
        <v>376</v>
      </c>
    </row>
    <row r="130" spans="1:10" x14ac:dyDescent="0.15">
      <c r="A130" s="155">
        <v>305</v>
      </c>
      <c r="B130" s="104" t="s">
        <v>352</v>
      </c>
      <c r="C130" s="269"/>
      <c r="D130" s="92" t="s">
        <v>503</v>
      </c>
      <c r="E130" s="92" t="s">
        <v>255</v>
      </c>
      <c r="F130" s="94" t="s">
        <v>318</v>
      </c>
      <c r="G130" s="94" t="s">
        <v>638</v>
      </c>
      <c r="H130" s="94">
        <v>250</v>
      </c>
      <c r="I130" s="269"/>
      <c r="J130" s="90"/>
    </row>
    <row r="131" spans="1:10" x14ac:dyDescent="0.15">
      <c r="A131" s="155">
        <v>306</v>
      </c>
      <c r="B131" s="104" t="s">
        <v>378</v>
      </c>
      <c r="C131" s="270"/>
      <c r="D131" s="92" t="s">
        <v>503</v>
      </c>
      <c r="E131" s="92" t="s">
        <v>255</v>
      </c>
      <c r="F131" s="94" t="s">
        <v>318</v>
      </c>
      <c r="G131" s="94" t="s">
        <v>639</v>
      </c>
      <c r="H131" s="94">
        <v>400</v>
      </c>
      <c r="I131" s="269"/>
      <c r="J131" s="90"/>
    </row>
    <row r="132" spans="1:10" x14ac:dyDescent="0.15">
      <c r="A132" s="155">
        <v>307</v>
      </c>
      <c r="B132" s="102" t="s">
        <v>269</v>
      </c>
      <c r="C132" s="268" t="s">
        <v>608</v>
      </c>
      <c r="D132" s="92" t="s">
        <v>503</v>
      </c>
      <c r="E132" s="92" t="s">
        <v>255</v>
      </c>
      <c r="F132" s="94" t="s">
        <v>318</v>
      </c>
      <c r="G132" s="94" t="s">
        <v>620</v>
      </c>
      <c r="H132" s="94">
        <v>250</v>
      </c>
      <c r="I132" s="269"/>
      <c r="J132" s="101" t="s">
        <v>269</v>
      </c>
    </row>
    <row r="133" spans="1:10" x14ac:dyDescent="0.15">
      <c r="A133" s="155">
        <v>308</v>
      </c>
      <c r="B133" s="104" t="s">
        <v>354</v>
      </c>
      <c r="C133" s="269"/>
      <c r="D133" s="92" t="s">
        <v>503</v>
      </c>
      <c r="E133" s="92" t="s">
        <v>255</v>
      </c>
      <c r="F133" s="94" t="s">
        <v>318</v>
      </c>
      <c r="G133" s="94" t="s">
        <v>640</v>
      </c>
      <c r="H133" s="94">
        <v>250</v>
      </c>
      <c r="I133" s="269"/>
      <c r="J133" s="90"/>
    </row>
    <row r="134" spans="1:10" ht="12.75" customHeight="1" x14ac:dyDescent="0.15">
      <c r="A134" s="155">
        <v>309</v>
      </c>
      <c r="B134" s="104" t="s">
        <v>379</v>
      </c>
      <c r="C134" s="270"/>
      <c r="D134" s="92" t="s">
        <v>503</v>
      </c>
      <c r="E134" s="92" t="s">
        <v>255</v>
      </c>
      <c r="F134" s="94" t="s">
        <v>318</v>
      </c>
      <c r="G134" s="94" t="s">
        <v>641</v>
      </c>
      <c r="H134" s="94">
        <v>400</v>
      </c>
      <c r="I134" s="269"/>
      <c r="J134" s="90"/>
    </row>
    <row r="135" spans="1:10" x14ac:dyDescent="0.15">
      <c r="A135" s="155">
        <v>310</v>
      </c>
      <c r="B135" s="102" t="s">
        <v>375</v>
      </c>
      <c r="C135" s="104" t="s">
        <v>350</v>
      </c>
      <c r="D135" s="92" t="s">
        <v>503</v>
      </c>
      <c r="E135" s="92" t="s">
        <v>255</v>
      </c>
      <c r="F135" s="94" t="s">
        <v>327</v>
      </c>
      <c r="G135" s="94" t="s">
        <v>327</v>
      </c>
      <c r="H135" s="94">
        <v>220</v>
      </c>
      <c r="I135" s="269"/>
      <c r="J135" s="101" t="s">
        <v>375</v>
      </c>
    </row>
    <row r="136" spans="1:10" x14ac:dyDescent="0.15">
      <c r="A136" s="155">
        <v>311</v>
      </c>
      <c r="B136" s="102" t="s">
        <v>373</v>
      </c>
      <c r="C136" s="104" t="s">
        <v>374</v>
      </c>
      <c r="D136" s="92" t="s">
        <v>504</v>
      </c>
      <c r="E136" s="92" t="s">
        <v>255</v>
      </c>
      <c r="F136" s="94" t="s">
        <v>327</v>
      </c>
      <c r="G136" s="94" t="s">
        <v>327</v>
      </c>
      <c r="H136" s="94">
        <v>220</v>
      </c>
      <c r="I136" s="269"/>
      <c r="J136" s="101" t="s">
        <v>373</v>
      </c>
    </row>
    <row r="137" spans="1:10" x14ac:dyDescent="0.15">
      <c r="A137" s="155">
        <v>312</v>
      </c>
      <c r="B137" s="104" t="s">
        <v>505</v>
      </c>
      <c r="C137" s="104" t="s">
        <v>377</v>
      </c>
      <c r="D137" s="92" t="s">
        <v>503</v>
      </c>
      <c r="E137" s="92" t="s">
        <v>255</v>
      </c>
      <c r="F137" s="94" t="s">
        <v>327</v>
      </c>
      <c r="G137" s="94" t="s">
        <v>327</v>
      </c>
      <c r="H137" s="94">
        <v>400</v>
      </c>
      <c r="I137" s="269"/>
      <c r="J137" s="91" t="s">
        <v>505</v>
      </c>
    </row>
    <row r="138" spans="1:10" x14ac:dyDescent="0.15">
      <c r="A138" s="155">
        <v>313</v>
      </c>
      <c r="B138" s="104" t="s">
        <v>506</v>
      </c>
      <c r="C138" s="104" t="s">
        <v>260</v>
      </c>
      <c r="D138" s="92" t="s">
        <v>503</v>
      </c>
      <c r="E138" s="92" t="s">
        <v>255</v>
      </c>
      <c r="F138" s="94" t="s">
        <v>327</v>
      </c>
      <c r="G138" s="94" t="s">
        <v>327</v>
      </c>
      <c r="H138" s="94">
        <v>400</v>
      </c>
      <c r="I138" s="269"/>
      <c r="J138" s="91" t="s">
        <v>506</v>
      </c>
    </row>
    <row r="139" spans="1:10" x14ac:dyDescent="0.15">
      <c r="A139" s="155">
        <v>314</v>
      </c>
      <c r="B139" s="104" t="s">
        <v>507</v>
      </c>
      <c r="C139" s="104" t="s">
        <v>380</v>
      </c>
      <c r="D139" s="92" t="s">
        <v>503</v>
      </c>
      <c r="E139" s="92" t="s">
        <v>255</v>
      </c>
      <c r="F139" s="94" t="s">
        <v>327</v>
      </c>
      <c r="G139" s="94" t="s">
        <v>327</v>
      </c>
      <c r="H139" s="94">
        <v>220</v>
      </c>
      <c r="I139" s="269"/>
      <c r="J139" s="91" t="s">
        <v>507</v>
      </c>
    </row>
    <row r="140" spans="1:10" x14ac:dyDescent="0.15">
      <c r="A140" s="155">
        <v>315</v>
      </c>
      <c r="B140" s="93" t="s">
        <v>636</v>
      </c>
      <c r="C140" s="102" t="s">
        <v>1333</v>
      </c>
      <c r="D140" s="92" t="s">
        <v>503</v>
      </c>
      <c r="E140" s="92" t="s">
        <v>255</v>
      </c>
      <c r="F140" s="94" t="s">
        <v>318</v>
      </c>
      <c r="G140" s="94" t="s">
        <v>319</v>
      </c>
      <c r="H140" s="94">
        <v>450</v>
      </c>
      <c r="I140" s="270"/>
      <c r="J140" s="86" t="s">
        <v>635</v>
      </c>
    </row>
    <row r="141" spans="1:10" x14ac:dyDescent="0.15">
      <c r="A141" s="107">
        <v>316</v>
      </c>
      <c r="B141" s="91" t="s">
        <v>508</v>
      </c>
      <c r="C141" s="101" t="s">
        <v>381</v>
      </c>
      <c r="D141" s="87" t="s">
        <v>382</v>
      </c>
      <c r="E141" s="87" t="s">
        <v>255</v>
      </c>
      <c r="F141" s="85" t="s">
        <v>327</v>
      </c>
      <c r="G141" s="85" t="s">
        <v>324</v>
      </c>
      <c r="J141" s="91" t="s">
        <v>508</v>
      </c>
    </row>
    <row r="142" spans="1:10" x14ac:dyDescent="0.15">
      <c r="A142" s="107">
        <v>317</v>
      </c>
      <c r="B142" s="91" t="s">
        <v>509</v>
      </c>
      <c r="C142" s="91" t="s">
        <v>383</v>
      </c>
      <c r="D142" s="87" t="s">
        <v>382</v>
      </c>
      <c r="E142" s="87" t="s">
        <v>255</v>
      </c>
      <c r="F142" s="85" t="s">
        <v>327</v>
      </c>
      <c r="G142" s="85" t="s">
        <v>327</v>
      </c>
      <c r="J142" s="91" t="s">
        <v>509</v>
      </c>
    </row>
    <row r="143" spans="1:10" x14ac:dyDescent="0.15">
      <c r="A143" s="107">
        <v>318</v>
      </c>
      <c r="B143" s="91" t="s">
        <v>510</v>
      </c>
      <c r="C143" s="91" t="s">
        <v>384</v>
      </c>
      <c r="D143" s="87" t="s">
        <v>382</v>
      </c>
      <c r="E143" s="87" t="s">
        <v>255</v>
      </c>
      <c r="F143" s="85" t="s">
        <v>327</v>
      </c>
      <c r="G143" s="85" t="s">
        <v>327</v>
      </c>
      <c r="J143" s="91" t="s">
        <v>510</v>
      </c>
    </row>
    <row r="144" spans="1:10" x14ac:dyDescent="0.15">
      <c r="A144" s="107">
        <v>319</v>
      </c>
      <c r="B144" s="87" t="s">
        <v>489</v>
      </c>
      <c r="C144" s="91" t="s">
        <v>545</v>
      </c>
      <c r="D144" s="87" t="s">
        <v>546</v>
      </c>
      <c r="E144" s="87" t="s">
        <v>255</v>
      </c>
      <c r="F144" s="85" t="s">
        <v>318</v>
      </c>
      <c r="G144" s="85" t="s">
        <v>318</v>
      </c>
    </row>
    <row r="145" spans="1:10" x14ac:dyDescent="0.15">
      <c r="A145" s="107">
        <v>320</v>
      </c>
      <c r="B145" s="91" t="s">
        <v>547</v>
      </c>
      <c r="C145" s="91" t="s">
        <v>545</v>
      </c>
      <c r="D145" s="87" t="s">
        <v>546</v>
      </c>
      <c r="E145" s="87" t="s">
        <v>255</v>
      </c>
      <c r="F145" s="85" t="s">
        <v>318</v>
      </c>
      <c r="G145" s="85" t="s">
        <v>318</v>
      </c>
    </row>
    <row r="146" spans="1:10" x14ac:dyDescent="0.15">
      <c r="A146" s="107">
        <v>321</v>
      </c>
      <c r="B146" s="87" t="s">
        <v>380</v>
      </c>
      <c r="C146" s="91" t="s">
        <v>474</v>
      </c>
      <c r="D146" s="87" t="s">
        <v>532</v>
      </c>
      <c r="E146" s="87" t="s">
        <v>255</v>
      </c>
      <c r="F146" s="87" t="s">
        <v>327</v>
      </c>
      <c r="G146" s="87" t="s">
        <v>642</v>
      </c>
      <c r="J146" s="91" t="s">
        <v>474</v>
      </c>
    </row>
    <row r="147" spans="1:10" x14ac:dyDescent="0.15">
      <c r="A147" s="107">
        <v>322</v>
      </c>
      <c r="B147" s="87" t="s">
        <v>372</v>
      </c>
      <c r="C147" s="91" t="s">
        <v>297</v>
      </c>
      <c r="D147" s="87" t="s">
        <v>532</v>
      </c>
      <c r="E147" s="87" t="s">
        <v>255</v>
      </c>
      <c r="F147" s="87" t="s">
        <v>324</v>
      </c>
      <c r="G147" s="87" t="s">
        <v>330</v>
      </c>
      <c r="J147" s="91" t="s">
        <v>297</v>
      </c>
    </row>
    <row r="148" spans="1:10" x14ac:dyDescent="0.15">
      <c r="A148" s="107">
        <v>323</v>
      </c>
      <c r="B148" s="92" t="s">
        <v>574</v>
      </c>
      <c r="C148" s="104" t="s">
        <v>576</v>
      </c>
      <c r="D148" s="87" t="s">
        <v>532</v>
      </c>
      <c r="E148" s="87" t="s">
        <v>255</v>
      </c>
      <c r="F148" s="87" t="s">
        <v>287</v>
      </c>
      <c r="G148" s="87" t="s">
        <v>551</v>
      </c>
    </row>
    <row r="149" spans="1:10" x14ac:dyDescent="0.15">
      <c r="A149" s="107">
        <v>324</v>
      </c>
      <c r="B149" s="91" t="s">
        <v>476</v>
      </c>
      <c r="C149" s="91" t="s">
        <v>475</v>
      </c>
      <c r="D149" s="87" t="s">
        <v>532</v>
      </c>
      <c r="E149" s="87" t="s">
        <v>255</v>
      </c>
      <c r="F149" s="87" t="s">
        <v>341</v>
      </c>
      <c r="G149" s="87" t="s">
        <v>575</v>
      </c>
    </row>
    <row r="150" spans="1:10" x14ac:dyDescent="0.15">
      <c r="A150" s="107">
        <v>325</v>
      </c>
      <c r="B150" s="87" t="s">
        <v>378</v>
      </c>
      <c r="C150" s="91" t="s">
        <v>480</v>
      </c>
      <c r="D150" s="87" t="s">
        <v>532</v>
      </c>
      <c r="E150" s="87" t="s">
        <v>255</v>
      </c>
      <c r="F150" s="87" t="s">
        <v>327</v>
      </c>
      <c r="G150" s="87" t="s">
        <v>644</v>
      </c>
      <c r="J150" s="91" t="s">
        <v>480</v>
      </c>
    </row>
    <row r="151" spans="1:10" x14ac:dyDescent="0.15">
      <c r="A151" s="107">
        <v>326</v>
      </c>
      <c r="B151" s="87" t="s">
        <v>379</v>
      </c>
      <c r="C151" s="91" t="s">
        <v>483</v>
      </c>
      <c r="D151" s="87" t="s">
        <v>532</v>
      </c>
      <c r="E151" s="87" t="s">
        <v>255</v>
      </c>
      <c r="F151" s="87" t="s">
        <v>327</v>
      </c>
      <c r="G151" s="87" t="s">
        <v>643</v>
      </c>
      <c r="J151" s="91" t="s">
        <v>483</v>
      </c>
    </row>
    <row r="152" spans="1:10" x14ac:dyDescent="0.15">
      <c r="A152" s="107">
        <v>327</v>
      </c>
      <c r="B152" s="87" t="s">
        <v>377</v>
      </c>
      <c r="C152" s="91" t="s">
        <v>479</v>
      </c>
      <c r="D152" s="87" t="s">
        <v>532</v>
      </c>
      <c r="E152" s="87" t="s">
        <v>255</v>
      </c>
      <c r="F152" s="87" t="s">
        <v>327</v>
      </c>
      <c r="G152" s="87" t="s">
        <v>621</v>
      </c>
      <c r="J152" s="91" t="s">
        <v>479</v>
      </c>
    </row>
    <row r="153" spans="1:10" x14ac:dyDescent="0.15">
      <c r="A153" s="107">
        <v>328</v>
      </c>
      <c r="B153" s="87" t="s">
        <v>260</v>
      </c>
      <c r="C153" s="91" t="s">
        <v>298</v>
      </c>
      <c r="D153" s="87" t="s">
        <v>532</v>
      </c>
      <c r="E153" s="87" t="s">
        <v>255</v>
      </c>
      <c r="F153" s="87" t="s">
        <v>327</v>
      </c>
      <c r="G153" s="87" t="s">
        <v>622</v>
      </c>
      <c r="J153" s="91" t="s">
        <v>298</v>
      </c>
    </row>
    <row r="154" spans="1:10" x14ac:dyDescent="0.15">
      <c r="A154" s="107">
        <v>329</v>
      </c>
      <c r="B154" s="87" t="s">
        <v>477</v>
      </c>
      <c r="C154" s="91" t="s">
        <v>478</v>
      </c>
      <c r="D154" s="87" t="s">
        <v>532</v>
      </c>
      <c r="E154" s="87" t="s">
        <v>255</v>
      </c>
      <c r="F154" s="87" t="s">
        <v>327</v>
      </c>
      <c r="G154" s="87" t="s">
        <v>341</v>
      </c>
    </row>
    <row r="155" spans="1:10" x14ac:dyDescent="0.15">
      <c r="A155" s="107">
        <v>330</v>
      </c>
      <c r="B155" s="87" t="s">
        <v>484</v>
      </c>
      <c r="C155" s="91" t="s">
        <v>485</v>
      </c>
      <c r="D155" s="87" t="s">
        <v>532</v>
      </c>
      <c r="E155" s="87" t="s">
        <v>255</v>
      </c>
      <c r="F155" s="87" t="s">
        <v>327</v>
      </c>
      <c r="G155" s="87" t="s">
        <v>330</v>
      </c>
      <c r="J155" s="91" t="s">
        <v>485</v>
      </c>
    </row>
    <row r="156" spans="1:10" x14ac:dyDescent="0.15">
      <c r="A156" s="107">
        <v>331</v>
      </c>
      <c r="B156" s="87" t="s">
        <v>481</v>
      </c>
      <c r="C156" s="91" t="s">
        <v>482</v>
      </c>
      <c r="D156" s="87" t="s">
        <v>532</v>
      </c>
      <c r="E156" s="87" t="s">
        <v>255</v>
      </c>
      <c r="F156" s="87" t="s">
        <v>341</v>
      </c>
      <c r="G156" s="87" t="s">
        <v>330</v>
      </c>
      <c r="J156" s="91" t="s">
        <v>482</v>
      </c>
    </row>
    <row r="157" spans="1:10" x14ac:dyDescent="0.15">
      <c r="A157" s="107">
        <v>332</v>
      </c>
      <c r="B157" s="87"/>
      <c r="C157" s="91"/>
      <c r="D157" s="87"/>
      <c r="E157" s="87"/>
      <c r="F157" s="87"/>
      <c r="G157" s="87"/>
      <c r="J157" s="91"/>
    </row>
    <row r="158" spans="1:10" x14ac:dyDescent="0.15">
      <c r="A158" s="107">
        <v>333</v>
      </c>
      <c r="B158" s="87"/>
      <c r="C158" s="91"/>
      <c r="D158" s="87"/>
      <c r="E158" s="87"/>
      <c r="F158" s="87"/>
      <c r="G158" s="87"/>
      <c r="J158" s="91"/>
    </row>
    <row r="159" spans="1:10" x14ac:dyDescent="0.15">
      <c r="A159" s="107">
        <v>334</v>
      </c>
      <c r="B159" s="87" t="s">
        <v>380</v>
      </c>
      <c r="C159" s="91" t="s">
        <v>533</v>
      </c>
      <c r="D159" s="87" t="s">
        <v>534</v>
      </c>
      <c r="E159" s="87" t="s">
        <v>255</v>
      </c>
      <c r="F159" s="87" t="s">
        <v>645</v>
      </c>
      <c r="G159" s="87" t="s">
        <v>289</v>
      </c>
      <c r="J159" s="91" t="s">
        <v>533</v>
      </c>
    </row>
    <row r="160" spans="1:10" x14ac:dyDescent="0.15">
      <c r="A160" s="107">
        <v>335</v>
      </c>
      <c r="B160" s="87" t="s">
        <v>383</v>
      </c>
      <c r="C160" s="91" t="s">
        <v>535</v>
      </c>
      <c r="D160" s="87" t="s">
        <v>534</v>
      </c>
      <c r="E160" s="87" t="s">
        <v>255</v>
      </c>
      <c r="F160" s="87" t="s">
        <v>327</v>
      </c>
      <c r="G160" s="87" t="s">
        <v>330</v>
      </c>
      <c r="J160" s="91" t="s">
        <v>535</v>
      </c>
    </row>
    <row r="161" spans="1:10" x14ac:dyDescent="0.15">
      <c r="A161" s="107">
        <v>336</v>
      </c>
      <c r="B161" s="87" t="s">
        <v>381</v>
      </c>
      <c r="C161" s="91" t="s">
        <v>536</v>
      </c>
      <c r="D161" s="87" t="s">
        <v>534</v>
      </c>
      <c r="E161" s="87" t="s">
        <v>255</v>
      </c>
      <c r="F161" s="87" t="s">
        <v>324</v>
      </c>
      <c r="G161" s="87" t="s">
        <v>330</v>
      </c>
      <c r="J161" s="91" t="s">
        <v>536</v>
      </c>
    </row>
    <row r="162" spans="1:10" x14ac:dyDescent="0.15">
      <c r="A162" s="107">
        <v>337</v>
      </c>
      <c r="B162" s="87" t="s">
        <v>384</v>
      </c>
      <c r="C162" s="91" t="s">
        <v>537</v>
      </c>
      <c r="D162" s="87" t="s">
        <v>534</v>
      </c>
      <c r="E162" s="87" t="s">
        <v>255</v>
      </c>
      <c r="F162" s="87" t="s">
        <v>327</v>
      </c>
      <c r="G162" s="87" t="s">
        <v>330</v>
      </c>
      <c r="J162" s="91" t="s">
        <v>537</v>
      </c>
    </row>
    <row r="163" spans="1:10" x14ac:dyDescent="0.15">
      <c r="A163" s="107">
        <v>338</v>
      </c>
      <c r="B163" s="87" t="s">
        <v>378</v>
      </c>
      <c r="C163" s="91" t="s">
        <v>540</v>
      </c>
      <c r="D163" s="87" t="s">
        <v>534</v>
      </c>
      <c r="E163" s="87" t="s">
        <v>255</v>
      </c>
      <c r="F163" s="87" t="s">
        <v>623</v>
      </c>
      <c r="G163" s="87" t="s">
        <v>289</v>
      </c>
      <c r="J163" s="91" t="s">
        <v>540</v>
      </c>
    </row>
    <row r="164" spans="1:10" x14ac:dyDescent="0.15">
      <c r="A164" s="107">
        <v>339</v>
      </c>
      <c r="B164" s="87" t="s">
        <v>379</v>
      </c>
      <c r="C164" s="91" t="s">
        <v>542</v>
      </c>
      <c r="D164" s="87" t="s">
        <v>534</v>
      </c>
      <c r="E164" s="87" t="s">
        <v>255</v>
      </c>
      <c r="F164" s="87" t="s">
        <v>624</v>
      </c>
      <c r="G164" s="87" t="s">
        <v>289</v>
      </c>
      <c r="J164" s="91" t="s">
        <v>542</v>
      </c>
    </row>
    <row r="165" spans="1:10" x14ac:dyDescent="0.15">
      <c r="A165" s="107">
        <v>340</v>
      </c>
      <c r="B165" s="87" t="s">
        <v>377</v>
      </c>
      <c r="C165" s="91" t="s">
        <v>538</v>
      </c>
      <c r="D165" s="87" t="s">
        <v>534</v>
      </c>
      <c r="E165" s="87" t="s">
        <v>255</v>
      </c>
      <c r="F165" s="87" t="s">
        <v>625</v>
      </c>
      <c r="G165" s="87" t="s">
        <v>289</v>
      </c>
      <c r="J165" s="91" t="s">
        <v>538</v>
      </c>
    </row>
    <row r="166" spans="1:10" x14ac:dyDescent="0.15">
      <c r="A166" s="107">
        <v>341</v>
      </c>
      <c r="B166" s="87" t="s">
        <v>486</v>
      </c>
      <c r="C166" s="91" t="s">
        <v>539</v>
      </c>
      <c r="D166" s="87" t="s">
        <v>534</v>
      </c>
      <c r="E166" s="87" t="s">
        <v>255</v>
      </c>
      <c r="F166" s="87" t="s">
        <v>626</v>
      </c>
      <c r="G166" s="87" t="s">
        <v>289</v>
      </c>
      <c r="J166" s="91" t="s">
        <v>539</v>
      </c>
    </row>
    <row r="167" spans="1:10" x14ac:dyDescent="0.15">
      <c r="A167" s="107">
        <v>342</v>
      </c>
      <c r="B167" s="87" t="s">
        <v>488</v>
      </c>
      <c r="C167" s="91" t="s">
        <v>543</v>
      </c>
      <c r="D167" s="87" t="s">
        <v>534</v>
      </c>
      <c r="E167" s="87" t="s">
        <v>255</v>
      </c>
      <c r="F167" s="87" t="s">
        <v>327</v>
      </c>
      <c r="G167" s="87" t="s">
        <v>330</v>
      </c>
      <c r="J167" s="91" t="s">
        <v>543</v>
      </c>
    </row>
    <row r="168" spans="1:10" x14ac:dyDescent="0.15">
      <c r="A168" s="107">
        <v>343</v>
      </c>
      <c r="B168" s="87" t="s">
        <v>487</v>
      </c>
      <c r="C168" s="91" t="s">
        <v>541</v>
      </c>
      <c r="D168" s="87" t="s">
        <v>534</v>
      </c>
      <c r="E168" s="87" t="s">
        <v>255</v>
      </c>
      <c r="F168" s="87" t="s">
        <v>327</v>
      </c>
      <c r="G168" s="87" t="s">
        <v>330</v>
      </c>
      <c r="J168" s="91" t="s">
        <v>541</v>
      </c>
    </row>
    <row r="169" spans="1:10" x14ac:dyDescent="0.15">
      <c r="A169" s="107">
        <v>344</v>
      </c>
      <c r="B169" s="87" t="s">
        <v>489</v>
      </c>
      <c r="C169" s="91" t="s">
        <v>538</v>
      </c>
      <c r="D169" s="87" t="s">
        <v>544</v>
      </c>
      <c r="E169" s="87" t="s">
        <v>255</v>
      </c>
      <c r="F169" s="87" t="s">
        <v>327</v>
      </c>
      <c r="G169" s="87" t="s">
        <v>646</v>
      </c>
      <c r="J169" s="91" t="s">
        <v>538</v>
      </c>
    </row>
    <row r="170" spans="1:10" x14ac:dyDescent="0.15">
      <c r="A170" s="107">
        <v>345</v>
      </c>
      <c r="B170" s="91" t="s">
        <v>539</v>
      </c>
      <c r="C170" s="91" t="s">
        <v>538</v>
      </c>
      <c r="D170" s="87" t="s">
        <v>544</v>
      </c>
      <c r="E170" s="87" t="s">
        <v>255</v>
      </c>
      <c r="F170" s="87" t="s">
        <v>330</v>
      </c>
      <c r="G170" s="87" t="s">
        <v>647</v>
      </c>
      <c r="J170" s="91" t="s">
        <v>539</v>
      </c>
    </row>
    <row r="171" spans="1:10" x14ac:dyDescent="0.15">
      <c r="A171" s="107">
        <v>346</v>
      </c>
      <c r="B171" s="101" t="s">
        <v>374</v>
      </c>
      <c r="C171" s="101" t="s">
        <v>385</v>
      </c>
      <c r="D171" s="87" t="s">
        <v>684</v>
      </c>
      <c r="E171" s="87" t="s">
        <v>255</v>
      </c>
      <c r="F171" s="87" t="s">
        <v>318</v>
      </c>
      <c r="G171" s="85" t="s">
        <v>627</v>
      </c>
    </row>
    <row r="172" spans="1:10" x14ac:dyDescent="0.15">
      <c r="A172" s="107">
        <v>347</v>
      </c>
      <c r="B172" s="101" t="s">
        <v>273</v>
      </c>
      <c r="C172" s="101" t="s">
        <v>386</v>
      </c>
      <c r="D172" s="87" t="s">
        <v>684</v>
      </c>
      <c r="E172" s="87" t="s">
        <v>255</v>
      </c>
      <c r="F172" s="87" t="s">
        <v>318</v>
      </c>
      <c r="G172" s="85" t="s">
        <v>627</v>
      </c>
    </row>
    <row r="173" spans="1:10" x14ac:dyDescent="0.15">
      <c r="A173" s="107">
        <v>348</v>
      </c>
      <c r="B173" s="104" t="s">
        <v>852</v>
      </c>
      <c r="C173" s="104" t="s">
        <v>853</v>
      </c>
      <c r="D173" s="92" t="s">
        <v>577</v>
      </c>
      <c r="E173" s="87" t="s">
        <v>255</v>
      </c>
      <c r="F173" s="85" t="s">
        <v>627</v>
      </c>
      <c r="G173" s="85" t="s">
        <v>289</v>
      </c>
    </row>
    <row r="174" spans="1:10" x14ac:dyDescent="0.15">
      <c r="A174" s="107">
        <v>349</v>
      </c>
      <c r="B174" s="104" t="s">
        <v>548</v>
      </c>
      <c r="C174" s="104" t="s">
        <v>272</v>
      </c>
      <c r="D174" s="92" t="s">
        <v>577</v>
      </c>
      <c r="E174" s="87" t="s">
        <v>255</v>
      </c>
      <c r="F174" s="85" t="s">
        <v>573</v>
      </c>
      <c r="G174" s="85" t="s">
        <v>550</v>
      </c>
    </row>
    <row r="175" spans="1:10" x14ac:dyDescent="0.15">
      <c r="A175" s="107">
        <v>350</v>
      </c>
      <c r="B175" s="85" t="s">
        <v>606</v>
      </c>
      <c r="C175" s="91" t="s">
        <v>411</v>
      </c>
      <c r="D175" s="87" t="s">
        <v>577</v>
      </c>
      <c r="E175" s="96" t="s">
        <v>633</v>
      </c>
      <c r="F175" s="85" t="s">
        <v>572</v>
      </c>
      <c r="G175" s="85" t="s">
        <v>558</v>
      </c>
    </row>
    <row r="176" spans="1:10" x14ac:dyDescent="0.15">
      <c r="A176" s="107">
        <v>351</v>
      </c>
      <c r="B176" s="104" t="s">
        <v>567</v>
      </c>
      <c r="C176" s="104" t="s">
        <v>569</v>
      </c>
      <c r="D176" s="92" t="s">
        <v>577</v>
      </c>
      <c r="E176" s="87" t="s">
        <v>255</v>
      </c>
      <c r="F176" s="85" t="s">
        <v>627</v>
      </c>
      <c r="G176" s="85" t="s">
        <v>289</v>
      </c>
      <c r="J176" s="89"/>
    </row>
    <row r="177" spans="1:10" x14ac:dyDescent="0.15">
      <c r="A177" s="107">
        <v>352</v>
      </c>
      <c r="B177" s="91" t="s">
        <v>412</v>
      </c>
      <c r="C177" s="91" t="s">
        <v>310</v>
      </c>
      <c r="D177" s="87" t="s">
        <v>577</v>
      </c>
      <c r="E177" s="87" t="s">
        <v>255</v>
      </c>
      <c r="F177" s="85" t="s">
        <v>566</v>
      </c>
      <c r="G177" s="85" t="s">
        <v>550</v>
      </c>
      <c r="J177" s="89"/>
    </row>
    <row r="178" spans="1:10" x14ac:dyDescent="0.15">
      <c r="A178" s="107">
        <v>353</v>
      </c>
      <c r="B178" s="87" t="s">
        <v>490</v>
      </c>
      <c r="C178" s="91" t="s">
        <v>491</v>
      </c>
      <c r="D178" s="87" t="s">
        <v>492</v>
      </c>
      <c r="E178" s="87" t="s">
        <v>255</v>
      </c>
      <c r="F178" s="87" t="s">
        <v>330</v>
      </c>
      <c r="G178" s="87" t="s">
        <v>616</v>
      </c>
      <c r="J178" s="91"/>
    </row>
    <row r="179" spans="1:10" x14ac:dyDescent="0.15">
      <c r="A179" s="107">
        <v>354</v>
      </c>
      <c r="B179" s="87" t="s">
        <v>299</v>
      </c>
      <c r="C179" s="91" t="s">
        <v>493</v>
      </c>
      <c r="D179" s="87" t="s">
        <v>492</v>
      </c>
      <c r="E179" s="87" t="s">
        <v>255</v>
      </c>
      <c r="F179" s="87" t="s">
        <v>330</v>
      </c>
      <c r="G179" s="87" t="s">
        <v>616</v>
      </c>
    </row>
    <row r="180" spans="1:10" x14ac:dyDescent="0.15">
      <c r="A180" s="107">
        <v>355</v>
      </c>
      <c r="B180" s="87" t="s">
        <v>854</v>
      </c>
      <c r="C180" s="110" t="s">
        <v>855</v>
      </c>
      <c r="D180" s="87" t="s">
        <v>492</v>
      </c>
      <c r="E180" s="87" t="s">
        <v>255</v>
      </c>
      <c r="F180" s="87" t="s">
        <v>330</v>
      </c>
      <c r="G180" s="87" t="s">
        <v>856</v>
      </c>
    </row>
    <row r="181" spans="1:10" x14ac:dyDescent="0.15">
      <c r="A181" s="107">
        <v>356</v>
      </c>
      <c r="B181" s="92" t="s">
        <v>494</v>
      </c>
      <c r="C181" s="93" t="s">
        <v>549</v>
      </c>
      <c r="D181" s="92" t="s">
        <v>698</v>
      </c>
      <c r="E181" s="87" t="s">
        <v>255</v>
      </c>
      <c r="F181" s="87" t="s">
        <v>330</v>
      </c>
      <c r="G181" s="85" t="s">
        <v>319</v>
      </c>
    </row>
    <row r="182" spans="1:10" x14ac:dyDescent="0.15">
      <c r="A182" s="112">
        <v>356.1</v>
      </c>
      <c r="B182" s="109" t="s">
        <v>494</v>
      </c>
      <c r="C182" s="111" t="s">
        <v>699</v>
      </c>
      <c r="D182" s="109" t="s">
        <v>700</v>
      </c>
      <c r="E182" s="87" t="s">
        <v>255</v>
      </c>
      <c r="F182" s="87" t="s">
        <v>289</v>
      </c>
      <c r="G182" s="85" t="s">
        <v>319</v>
      </c>
    </row>
    <row r="183" spans="1:10" x14ac:dyDescent="0.15">
      <c r="A183" s="107">
        <v>357</v>
      </c>
      <c r="B183" s="87" t="s">
        <v>495</v>
      </c>
      <c r="C183" s="85" t="s">
        <v>381</v>
      </c>
      <c r="D183" s="87" t="s">
        <v>492</v>
      </c>
      <c r="E183" s="87" t="s">
        <v>255</v>
      </c>
      <c r="F183" s="87" t="s">
        <v>330</v>
      </c>
      <c r="G183" s="85" t="s">
        <v>324</v>
      </c>
    </row>
    <row r="184" spans="1:10" x14ac:dyDescent="0.15">
      <c r="A184" s="107">
        <v>358</v>
      </c>
      <c r="B184" s="91" t="s">
        <v>400</v>
      </c>
      <c r="C184" s="110" t="s">
        <v>689</v>
      </c>
      <c r="D184" s="87" t="s">
        <v>401</v>
      </c>
      <c r="E184" s="87" t="s">
        <v>255</v>
      </c>
      <c r="F184" s="85" t="s">
        <v>628</v>
      </c>
      <c r="G184" s="85" t="s">
        <v>573</v>
      </c>
    </row>
    <row r="185" spans="1:10" x14ac:dyDescent="0.15">
      <c r="A185" s="107">
        <v>359</v>
      </c>
      <c r="B185" s="91" t="s">
        <v>402</v>
      </c>
      <c r="C185" s="110" t="s">
        <v>1027</v>
      </c>
      <c r="D185" s="87" t="s">
        <v>401</v>
      </c>
      <c r="E185" s="87" t="s">
        <v>255</v>
      </c>
      <c r="F185" s="85" t="s">
        <v>1028</v>
      </c>
      <c r="G185" s="85" t="s">
        <v>1029</v>
      </c>
    </row>
    <row r="186" spans="1:10" x14ac:dyDescent="0.15">
      <c r="A186" s="107">
        <v>360</v>
      </c>
      <c r="B186" s="91" t="s">
        <v>403</v>
      </c>
      <c r="C186" s="91" t="s">
        <v>342</v>
      </c>
      <c r="D186" s="87" t="s">
        <v>401</v>
      </c>
      <c r="E186" s="96" t="s">
        <v>633</v>
      </c>
      <c r="F186" s="85" t="s">
        <v>628</v>
      </c>
      <c r="G186" s="85" t="s">
        <v>343</v>
      </c>
    </row>
    <row r="187" spans="1:10" x14ac:dyDescent="0.15">
      <c r="A187" s="107">
        <v>361</v>
      </c>
      <c r="B187" s="91" t="s">
        <v>404</v>
      </c>
      <c r="C187" s="91" t="s">
        <v>405</v>
      </c>
      <c r="D187" s="87" t="s">
        <v>401</v>
      </c>
      <c r="E187" s="87" t="s">
        <v>255</v>
      </c>
      <c r="F187" s="85" t="s">
        <v>628</v>
      </c>
      <c r="G187" s="85" t="s">
        <v>327</v>
      </c>
    </row>
    <row r="188" spans="1:10" x14ac:dyDescent="0.15">
      <c r="A188" s="107">
        <v>362</v>
      </c>
      <c r="B188" s="91" t="s">
        <v>267</v>
      </c>
      <c r="C188" s="91" t="s">
        <v>268</v>
      </c>
      <c r="D188" s="87" t="s">
        <v>401</v>
      </c>
      <c r="E188" s="87" t="s">
        <v>255</v>
      </c>
      <c r="F188" s="85" t="s">
        <v>628</v>
      </c>
      <c r="G188" s="85" t="s">
        <v>327</v>
      </c>
    </row>
    <row r="189" spans="1:10" x14ac:dyDescent="0.15">
      <c r="A189" s="107">
        <v>363</v>
      </c>
      <c r="B189" s="101" t="s">
        <v>501</v>
      </c>
      <c r="C189" s="85" t="s">
        <v>502</v>
      </c>
      <c r="D189" s="87" t="s">
        <v>497</v>
      </c>
      <c r="E189" s="87" t="s">
        <v>255</v>
      </c>
      <c r="F189" s="87" t="s">
        <v>319</v>
      </c>
      <c r="G189" s="85" t="s">
        <v>324</v>
      </c>
    </row>
    <row r="190" spans="1:10" x14ac:dyDescent="0.15">
      <c r="A190" s="107">
        <v>364</v>
      </c>
      <c r="B190" s="101" t="s">
        <v>499</v>
      </c>
      <c r="C190" s="85" t="s">
        <v>500</v>
      </c>
      <c r="D190" s="87" t="s">
        <v>497</v>
      </c>
      <c r="E190" s="87" t="s">
        <v>255</v>
      </c>
      <c r="F190" s="87" t="s">
        <v>319</v>
      </c>
      <c r="G190" s="85" t="s">
        <v>324</v>
      </c>
    </row>
    <row r="191" spans="1:10" x14ac:dyDescent="0.15">
      <c r="A191" s="107">
        <v>365</v>
      </c>
      <c r="B191" s="101" t="s">
        <v>365</v>
      </c>
      <c r="C191" s="85" t="s">
        <v>498</v>
      </c>
      <c r="D191" s="87" t="s">
        <v>497</v>
      </c>
      <c r="E191" s="87" t="s">
        <v>255</v>
      </c>
      <c r="F191" s="87" t="s">
        <v>319</v>
      </c>
      <c r="G191" s="85" t="s">
        <v>324</v>
      </c>
    </row>
    <row r="192" spans="1:10" x14ac:dyDescent="0.15">
      <c r="A192" s="107">
        <v>366</v>
      </c>
      <c r="B192" s="101" t="s">
        <v>368</v>
      </c>
      <c r="C192" s="85" t="s">
        <v>496</v>
      </c>
      <c r="D192" s="87" t="s">
        <v>497</v>
      </c>
      <c r="E192" s="87" t="s">
        <v>255</v>
      </c>
      <c r="F192" s="87" t="s">
        <v>319</v>
      </c>
      <c r="G192" s="85" t="s">
        <v>324</v>
      </c>
    </row>
    <row r="193" spans="1:10" x14ac:dyDescent="0.15">
      <c r="A193" s="155">
        <v>367</v>
      </c>
      <c r="B193" s="104" t="s">
        <v>360</v>
      </c>
      <c r="C193" s="104" t="s">
        <v>361</v>
      </c>
      <c r="D193" s="92" t="s">
        <v>357</v>
      </c>
      <c r="E193" s="92" t="s">
        <v>255</v>
      </c>
      <c r="F193" s="94" t="s">
        <v>618</v>
      </c>
      <c r="G193" s="94" t="s">
        <v>648</v>
      </c>
      <c r="I193" s="268" t="s">
        <v>1326</v>
      </c>
      <c r="J193" s="91" t="s">
        <v>361</v>
      </c>
    </row>
    <row r="194" spans="1:10" x14ac:dyDescent="0.15">
      <c r="A194" s="155">
        <v>368</v>
      </c>
      <c r="B194" s="104" t="s">
        <v>362</v>
      </c>
      <c r="C194" s="104" t="s">
        <v>363</v>
      </c>
      <c r="D194" s="92" t="s">
        <v>357</v>
      </c>
      <c r="E194" s="92" t="s">
        <v>255</v>
      </c>
      <c r="F194" s="94" t="s">
        <v>618</v>
      </c>
      <c r="G194" s="94" t="s">
        <v>649</v>
      </c>
      <c r="I194" s="269"/>
      <c r="J194" s="91" t="s">
        <v>363</v>
      </c>
    </row>
    <row r="195" spans="1:10" x14ac:dyDescent="0.15">
      <c r="A195" s="155">
        <v>369</v>
      </c>
      <c r="B195" s="104" t="s">
        <v>358</v>
      </c>
      <c r="C195" s="104" t="s">
        <v>359</v>
      </c>
      <c r="D195" s="92" t="s">
        <v>357</v>
      </c>
      <c r="E195" s="92" t="s">
        <v>255</v>
      </c>
      <c r="F195" s="94" t="s">
        <v>618</v>
      </c>
      <c r="G195" s="94" t="s">
        <v>650</v>
      </c>
      <c r="I195" s="269"/>
      <c r="J195" s="91" t="s">
        <v>359</v>
      </c>
    </row>
    <row r="196" spans="1:10" x14ac:dyDescent="0.15">
      <c r="A196" s="155">
        <v>370</v>
      </c>
      <c r="B196" s="104" t="s">
        <v>355</v>
      </c>
      <c r="C196" s="104" t="s">
        <v>356</v>
      </c>
      <c r="D196" s="92" t="s">
        <v>357</v>
      </c>
      <c r="E196" s="92" t="s">
        <v>255</v>
      </c>
      <c r="F196" s="94" t="s">
        <v>618</v>
      </c>
      <c r="G196" s="94" t="s">
        <v>651</v>
      </c>
      <c r="I196" s="269"/>
      <c r="J196" s="91" t="s">
        <v>356</v>
      </c>
    </row>
    <row r="197" spans="1:10" x14ac:dyDescent="0.15">
      <c r="A197" s="156">
        <v>371</v>
      </c>
      <c r="B197" s="149" t="s">
        <v>364</v>
      </c>
      <c r="C197" s="157" t="s">
        <v>365</v>
      </c>
      <c r="D197" s="158" t="s">
        <v>366</v>
      </c>
      <c r="E197" s="158" t="s">
        <v>255</v>
      </c>
      <c r="F197" s="150" t="s">
        <v>618</v>
      </c>
      <c r="G197" s="150" t="s">
        <v>686</v>
      </c>
      <c r="I197" s="269"/>
      <c r="J197" s="85" t="s">
        <v>1338</v>
      </c>
    </row>
    <row r="198" spans="1:10" x14ac:dyDescent="0.15">
      <c r="A198" s="156">
        <v>372</v>
      </c>
      <c r="B198" s="149" t="s">
        <v>367</v>
      </c>
      <c r="C198" s="157" t="s">
        <v>368</v>
      </c>
      <c r="D198" s="158" t="s">
        <v>279</v>
      </c>
      <c r="E198" s="158" t="s">
        <v>255</v>
      </c>
      <c r="F198" s="150" t="s">
        <v>618</v>
      </c>
      <c r="G198" s="150" t="s">
        <v>687</v>
      </c>
      <c r="I198" s="270"/>
      <c r="J198" s="85" t="s">
        <v>1337</v>
      </c>
    </row>
    <row r="199" spans="1:10" x14ac:dyDescent="0.15">
      <c r="A199" s="107">
        <v>373</v>
      </c>
      <c r="B199" s="91" t="s">
        <v>369</v>
      </c>
      <c r="C199" s="91" t="s">
        <v>370</v>
      </c>
      <c r="D199" s="87" t="s">
        <v>279</v>
      </c>
      <c r="E199" s="87" t="s">
        <v>255</v>
      </c>
      <c r="F199" s="85" t="s">
        <v>371</v>
      </c>
      <c r="G199" s="85" t="s">
        <v>371</v>
      </c>
      <c r="I199" s="94" t="s">
        <v>1325</v>
      </c>
    </row>
    <row r="200" spans="1:10" x14ac:dyDescent="0.15">
      <c r="A200" s="107">
        <v>374</v>
      </c>
      <c r="B200" s="91" t="s">
        <v>360</v>
      </c>
      <c r="C200" s="91" t="s">
        <v>361</v>
      </c>
      <c r="D200" s="87" t="s">
        <v>406</v>
      </c>
      <c r="E200" s="87" t="s">
        <v>255</v>
      </c>
      <c r="F200" s="85" t="s">
        <v>618</v>
      </c>
      <c r="G200" s="85" t="s">
        <v>618</v>
      </c>
      <c r="J200" s="91" t="s">
        <v>266</v>
      </c>
    </row>
    <row r="201" spans="1:10" x14ac:dyDescent="0.15">
      <c r="A201" s="107">
        <v>375</v>
      </c>
      <c r="B201" s="91" t="s">
        <v>362</v>
      </c>
      <c r="C201" s="91" t="s">
        <v>270</v>
      </c>
      <c r="D201" s="87" t="s">
        <v>406</v>
      </c>
      <c r="E201" s="87" t="s">
        <v>255</v>
      </c>
      <c r="F201" s="85" t="s">
        <v>618</v>
      </c>
      <c r="G201" s="85" t="s">
        <v>618</v>
      </c>
      <c r="J201" s="91" t="s">
        <v>270</v>
      </c>
    </row>
    <row r="202" spans="1:10" x14ac:dyDescent="0.15">
      <c r="A202" s="107">
        <v>376</v>
      </c>
      <c r="B202" s="91" t="s">
        <v>599</v>
      </c>
      <c r="C202" s="91" t="s">
        <v>359</v>
      </c>
      <c r="D202" s="87" t="s">
        <v>406</v>
      </c>
      <c r="E202" s="87" t="s">
        <v>255</v>
      </c>
      <c r="F202" s="85" t="s">
        <v>618</v>
      </c>
      <c r="G202" s="85" t="s">
        <v>618</v>
      </c>
      <c r="J202" s="91" t="s">
        <v>265</v>
      </c>
    </row>
    <row r="203" spans="1:10" x14ac:dyDescent="0.15">
      <c r="A203" s="107">
        <v>377</v>
      </c>
      <c r="B203" s="91" t="s">
        <v>598</v>
      </c>
      <c r="C203" s="91" t="s">
        <v>356</v>
      </c>
      <c r="D203" s="87" t="s">
        <v>406</v>
      </c>
      <c r="E203" s="87" t="s">
        <v>255</v>
      </c>
      <c r="F203" s="85" t="s">
        <v>618</v>
      </c>
      <c r="G203" s="85" t="s">
        <v>618</v>
      </c>
      <c r="J203" s="91" t="s">
        <v>264</v>
      </c>
    </row>
    <row r="204" spans="1:10" x14ac:dyDescent="0.15">
      <c r="A204" s="107">
        <v>378</v>
      </c>
      <c r="B204" s="91" t="s">
        <v>601</v>
      </c>
      <c r="C204" s="91" t="s">
        <v>358</v>
      </c>
      <c r="D204" s="87" t="s">
        <v>406</v>
      </c>
      <c r="E204" s="87" t="s">
        <v>255</v>
      </c>
      <c r="F204" s="85" t="s">
        <v>618</v>
      </c>
      <c r="G204" s="85" t="s">
        <v>618</v>
      </c>
    </row>
    <row r="205" spans="1:10" x14ac:dyDescent="0.15">
      <c r="A205" s="107">
        <v>379</v>
      </c>
      <c r="B205" s="91" t="s">
        <v>600</v>
      </c>
      <c r="C205" s="91" t="s">
        <v>355</v>
      </c>
      <c r="D205" s="87" t="s">
        <v>406</v>
      </c>
      <c r="E205" s="87" t="s">
        <v>255</v>
      </c>
      <c r="F205" s="85" t="s">
        <v>618</v>
      </c>
      <c r="G205" s="85" t="s">
        <v>618</v>
      </c>
    </row>
    <row r="206" spans="1:10" x14ac:dyDescent="0.15">
      <c r="A206" s="107">
        <v>380</v>
      </c>
      <c r="B206" s="91" t="s">
        <v>602</v>
      </c>
      <c r="C206" s="91" t="s">
        <v>410</v>
      </c>
      <c r="D206" s="87" t="s">
        <v>406</v>
      </c>
      <c r="E206" s="87" t="s">
        <v>255</v>
      </c>
      <c r="F206" s="85" t="s">
        <v>618</v>
      </c>
      <c r="G206" s="85" t="s">
        <v>629</v>
      </c>
    </row>
    <row r="207" spans="1:10" x14ac:dyDescent="0.15">
      <c r="A207" s="107">
        <v>381</v>
      </c>
      <c r="B207" s="91" t="s">
        <v>603</v>
      </c>
      <c r="C207" s="91" t="s">
        <v>409</v>
      </c>
      <c r="D207" s="87" t="s">
        <v>406</v>
      </c>
      <c r="E207" s="87" t="s">
        <v>255</v>
      </c>
      <c r="F207" s="85" t="s">
        <v>618</v>
      </c>
      <c r="G207" s="85" t="s">
        <v>629</v>
      </c>
    </row>
    <row r="208" spans="1:10" x14ac:dyDescent="0.15">
      <c r="A208" s="107">
        <v>382</v>
      </c>
      <c r="B208" s="91" t="s">
        <v>604</v>
      </c>
      <c r="C208" s="91" t="s">
        <v>408</v>
      </c>
      <c r="D208" s="87" t="s">
        <v>406</v>
      </c>
      <c r="E208" s="87" t="s">
        <v>255</v>
      </c>
      <c r="F208" s="85" t="s">
        <v>618</v>
      </c>
      <c r="G208" s="85" t="s">
        <v>629</v>
      </c>
    </row>
    <row r="209" spans="1:10" x14ac:dyDescent="0.15">
      <c r="A209" s="107">
        <v>383</v>
      </c>
      <c r="B209" s="91" t="s">
        <v>605</v>
      </c>
      <c r="C209" s="91" t="s">
        <v>407</v>
      </c>
      <c r="D209" s="87" t="s">
        <v>406</v>
      </c>
      <c r="E209" s="87" t="s">
        <v>255</v>
      </c>
      <c r="F209" s="85" t="s">
        <v>618</v>
      </c>
      <c r="G209" s="85" t="s">
        <v>629</v>
      </c>
    </row>
    <row r="210" spans="1:10" x14ac:dyDescent="0.15">
      <c r="A210" s="107">
        <v>384</v>
      </c>
      <c r="B210" s="91" t="s">
        <v>398</v>
      </c>
      <c r="C210" s="91" t="s">
        <v>361</v>
      </c>
      <c r="D210" s="87" t="s">
        <v>396</v>
      </c>
      <c r="E210" s="87" t="s">
        <v>255</v>
      </c>
      <c r="F210" s="85" t="s">
        <v>330</v>
      </c>
      <c r="G210" s="85" t="s">
        <v>618</v>
      </c>
      <c r="J210" s="91" t="str">
        <f t="shared" ref="J210:J241" si="5">B210&amp;"、"&amp;C210</f>
        <v>协议板/CN4/MOD1+、KF/1</v>
      </c>
    </row>
    <row r="211" spans="1:10" x14ac:dyDescent="0.15">
      <c r="A211" s="107">
        <v>385</v>
      </c>
      <c r="B211" s="91" t="s">
        <v>399</v>
      </c>
      <c r="C211" s="91" t="s">
        <v>363</v>
      </c>
      <c r="D211" s="87" t="s">
        <v>396</v>
      </c>
      <c r="E211" s="87" t="s">
        <v>255</v>
      </c>
      <c r="F211" s="85" t="s">
        <v>330</v>
      </c>
      <c r="G211" s="85" t="s">
        <v>618</v>
      </c>
      <c r="J211" s="91" t="str">
        <f t="shared" si="5"/>
        <v>协议板/CN4/MOD1-、KF/2</v>
      </c>
    </row>
    <row r="212" spans="1:10" x14ac:dyDescent="0.15">
      <c r="A212" s="107">
        <v>386</v>
      </c>
      <c r="B212" s="91" t="s">
        <v>395</v>
      </c>
      <c r="C212" s="91" t="s">
        <v>359</v>
      </c>
      <c r="D212" s="87" t="s">
        <v>396</v>
      </c>
      <c r="E212" s="87" t="s">
        <v>255</v>
      </c>
      <c r="F212" s="85" t="s">
        <v>330</v>
      </c>
      <c r="G212" s="85" t="s">
        <v>618</v>
      </c>
      <c r="J212" s="91" t="str">
        <f t="shared" si="5"/>
        <v>协议板/CN4/24V、KF/3</v>
      </c>
    </row>
    <row r="213" spans="1:10" x14ac:dyDescent="0.15">
      <c r="A213" s="107">
        <v>387</v>
      </c>
      <c r="B213" s="91" t="s">
        <v>397</v>
      </c>
      <c r="C213" s="91" t="s">
        <v>356</v>
      </c>
      <c r="D213" s="87" t="s">
        <v>396</v>
      </c>
      <c r="E213" s="87" t="s">
        <v>255</v>
      </c>
      <c r="F213" s="85" t="s">
        <v>330</v>
      </c>
      <c r="G213" s="85" t="s">
        <v>618</v>
      </c>
      <c r="J213" s="91" t="str">
        <f t="shared" si="5"/>
        <v>协议板/CN4/GND、KF/4</v>
      </c>
    </row>
    <row r="214" spans="1:10" x14ac:dyDescent="0.15">
      <c r="A214" s="107">
        <v>388</v>
      </c>
      <c r="B214" s="91" t="s">
        <v>398</v>
      </c>
      <c r="C214" s="91" t="s">
        <v>361</v>
      </c>
      <c r="D214" s="87" t="s">
        <v>424</v>
      </c>
      <c r="E214" s="87" t="s">
        <v>255</v>
      </c>
      <c r="F214" s="85" t="s">
        <v>652</v>
      </c>
      <c r="G214" s="85" t="s">
        <v>618</v>
      </c>
      <c r="J214" s="91" t="str">
        <f t="shared" si="5"/>
        <v>协议板/CN4/MOD1+、KF/1</v>
      </c>
    </row>
    <row r="215" spans="1:10" x14ac:dyDescent="0.15">
      <c r="A215" s="107">
        <v>389</v>
      </c>
      <c r="B215" s="91" t="s">
        <v>399</v>
      </c>
      <c r="C215" s="91" t="s">
        <v>363</v>
      </c>
      <c r="D215" s="87" t="s">
        <v>424</v>
      </c>
      <c r="E215" s="87" t="s">
        <v>255</v>
      </c>
      <c r="F215" s="85" t="s">
        <v>653</v>
      </c>
      <c r="G215" s="85" t="s">
        <v>618</v>
      </c>
      <c r="J215" s="91" t="str">
        <f t="shared" si="5"/>
        <v>协议板/CN4/MOD1-、KF/2</v>
      </c>
    </row>
    <row r="216" spans="1:10" x14ac:dyDescent="0.15">
      <c r="A216" s="107">
        <v>390</v>
      </c>
      <c r="B216" s="91" t="s">
        <v>413</v>
      </c>
      <c r="C216" s="91" t="s">
        <v>359</v>
      </c>
      <c r="D216" s="87" t="s">
        <v>424</v>
      </c>
      <c r="E216" s="87" t="s">
        <v>255</v>
      </c>
      <c r="F216" s="85" t="s">
        <v>654</v>
      </c>
      <c r="G216" s="85" t="s">
        <v>618</v>
      </c>
      <c r="J216" s="91" t="str">
        <f t="shared" si="5"/>
        <v>协议板/CN4/+24V、KF/3</v>
      </c>
    </row>
    <row r="217" spans="1:10" x14ac:dyDescent="0.15">
      <c r="A217" s="107">
        <v>391</v>
      </c>
      <c r="B217" s="91" t="s">
        <v>397</v>
      </c>
      <c r="C217" s="91" t="s">
        <v>274</v>
      </c>
      <c r="D217" s="87" t="s">
        <v>424</v>
      </c>
      <c r="E217" s="87" t="s">
        <v>255</v>
      </c>
      <c r="F217" s="85" t="s">
        <v>655</v>
      </c>
      <c r="G217" s="85" t="s">
        <v>618</v>
      </c>
      <c r="J217" s="91" t="str">
        <f t="shared" si="5"/>
        <v>协议板/CN4/GND、KF/4</v>
      </c>
    </row>
    <row r="218" spans="1:10" x14ac:dyDescent="0.15">
      <c r="A218" s="107">
        <v>392</v>
      </c>
      <c r="B218" s="104" t="s">
        <v>553</v>
      </c>
      <c r="C218" s="104" t="s">
        <v>561</v>
      </c>
      <c r="D218" s="92" t="s">
        <v>552</v>
      </c>
      <c r="E218" s="87" t="s">
        <v>557</v>
      </c>
      <c r="F218" s="85" t="s">
        <v>656</v>
      </c>
      <c r="G218" s="85" t="s">
        <v>688</v>
      </c>
      <c r="H218" s="104"/>
      <c r="I218" s="271" t="s">
        <v>1327</v>
      </c>
      <c r="J218" s="91" t="str">
        <f t="shared" si="5"/>
        <v>协议板/CN1/CAN1H、F10a/1</v>
      </c>
    </row>
    <row r="219" spans="1:10" x14ac:dyDescent="0.15">
      <c r="A219" s="107">
        <v>393</v>
      </c>
      <c r="B219" s="104" t="s">
        <v>554</v>
      </c>
      <c r="C219" s="104" t="s">
        <v>517</v>
      </c>
      <c r="D219" s="92" t="s">
        <v>552</v>
      </c>
      <c r="E219" s="87" t="s">
        <v>557</v>
      </c>
      <c r="F219" s="85" t="s">
        <v>657</v>
      </c>
      <c r="G219" s="85" t="s">
        <v>688</v>
      </c>
      <c r="H219" s="104"/>
      <c r="I219" s="272"/>
      <c r="J219" s="91" t="str">
        <f t="shared" si="5"/>
        <v>协议板/CN1/CAN1L、F10a/2</v>
      </c>
    </row>
    <row r="220" spans="1:10" x14ac:dyDescent="0.15">
      <c r="A220" s="107">
        <v>394</v>
      </c>
      <c r="B220" s="104" t="s">
        <v>555</v>
      </c>
      <c r="C220" s="104" t="s">
        <v>559</v>
      </c>
      <c r="D220" s="92" t="s">
        <v>552</v>
      </c>
      <c r="E220" s="87" t="s">
        <v>557</v>
      </c>
      <c r="F220" s="85" t="s">
        <v>658</v>
      </c>
      <c r="G220" s="85" t="s">
        <v>688</v>
      </c>
      <c r="H220" s="104"/>
      <c r="I220" s="272"/>
      <c r="J220" s="91" t="str">
        <f t="shared" si="5"/>
        <v>协议板/CN1/+24V、F10a/3</v>
      </c>
    </row>
    <row r="221" spans="1:10" x14ac:dyDescent="0.15">
      <c r="A221" s="107">
        <v>395</v>
      </c>
      <c r="B221" s="104" t="s">
        <v>556</v>
      </c>
      <c r="C221" s="104" t="s">
        <v>560</v>
      </c>
      <c r="D221" s="92" t="s">
        <v>552</v>
      </c>
      <c r="E221" s="87" t="s">
        <v>557</v>
      </c>
      <c r="F221" s="85" t="s">
        <v>659</v>
      </c>
      <c r="G221" s="85" t="s">
        <v>688</v>
      </c>
      <c r="H221" s="104"/>
      <c r="I221" s="273"/>
      <c r="J221" s="91" t="str">
        <f t="shared" si="5"/>
        <v>协议板/CN1/GND、F10a/4</v>
      </c>
    </row>
    <row r="222" spans="1:10" x14ac:dyDescent="0.15">
      <c r="A222" s="107">
        <v>396</v>
      </c>
      <c r="B222" s="91" t="s">
        <v>417</v>
      </c>
      <c r="C222" s="91" t="s">
        <v>564</v>
      </c>
      <c r="D222" s="87" t="s">
        <v>414</v>
      </c>
      <c r="E222" s="87" t="s">
        <v>255</v>
      </c>
      <c r="F222" s="85" t="s">
        <v>660</v>
      </c>
      <c r="G222" s="85" t="s">
        <v>318</v>
      </c>
      <c r="H222" s="85"/>
      <c r="I222" s="85"/>
      <c r="J222" s="91" t="str">
        <f t="shared" si="5"/>
        <v>协议板/CN1/CAN1H、F10b/1</v>
      </c>
    </row>
    <row r="223" spans="1:10" x14ac:dyDescent="0.15">
      <c r="A223" s="107">
        <v>397</v>
      </c>
      <c r="B223" s="91" t="s">
        <v>418</v>
      </c>
      <c r="C223" s="91" t="s">
        <v>565</v>
      </c>
      <c r="D223" s="87" t="s">
        <v>414</v>
      </c>
      <c r="E223" s="87" t="s">
        <v>255</v>
      </c>
      <c r="F223" s="85" t="s">
        <v>661</v>
      </c>
      <c r="G223" s="85" t="s">
        <v>566</v>
      </c>
      <c r="H223" s="85"/>
      <c r="I223" s="85"/>
      <c r="J223" s="91" t="str">
        <f t="shared" si="5"/>
        <v>协议板/CN1/CAN1L、F10b/2</v>
      </c>
    </row>
    <row r="224" spans="1:10" x14ac:dyDescent="0.15">
      <c r="A224" s="107">
        <v>398</v>
      </c>
      <c r="B224" s="91" t="s">
        <v>415</v>
      </c>
      <c r="C224" s="91" t="s">
        <v>562</v>
      </c>
      <c r="D224" s="87" t="s">
        <v>414</v>
      </c>
      <c r="E224" s="87" t="s">
        <v>255</v>
      </c>
      <c r="F224" s="85" t="s">
        <v>662</v>
      </c>
      <c r="G224" s="85" t="s">
        <v>566</v>
      </c>
      <c r="H224" s="85"/>
      <c r="I224" s="85"/>
      <c r="J224" s="91" t="str">
        <f t="shared" si="5"/>
        <v>协议板/CN1/+24V、F10b/3</v>
      </c>
    </row>
    <row r="225" spans="1:10" x14ac:dyDescent="0.15">
      <c r="A225" s="107">
        <v>399</v>
      </c>
      <c r="B225" s="91" t="s">
        <v>416</v>
      </c>
      <c r="C225" s="91" t="s">
        <v>563</v>
      </c>
      <c r="D225" s="87" t="s">
        <v>414</v>
      </c>
      <c r="E225" s="87" t="s">
        <v>255</v>
      </c>
      <c r="F225" s="85" t="s">
        <v>663</v>
      </c>
      <c r="G225" s="85" t="s">
        <v>566</v>
      </c>
      <c r="H225" s="85"/>
      <c r="I225" s="85"/>
      <c r="J225" s="91" t="str">
        <f t="shared" si="5"/>
        <v>协议板/CN1/GND、F10b/4</v>
      </c>
    </row>
    <row r="226" spans="1:10" x14ac:dyDescent="0.15">
      <c r="A226" s="107">
        <v>400</v>
      </c>
      <c r="B226" s="91" t="s">
        <v>398</v>
      </c>
      <c r="C226" s="91" t="s">
        <v>361</v>
      </c>
      <c r="D226" s="87" t="s">
        <v>414</v>
      </c>
      <c r="E226" s="87" t="s">
        <v>255</v>
      </c>
      <c r="F226" s="85" t="s">
        <v>530</v>
      </c>
      <c r="G226" s="85" t="s">
        <v>618</v>
      </c>
      <c r="J226" s="91" t="str">
        <f t="shared" si="5"/>
        <v>协议板/CN4/MOD1+、KF/1</v>
      </c>
    </row>
    <row r="227" spans="1:10" x14ac:dyDescent="0.15">
      <c r="A227" s="107">
        <v>401</v>
      </c>
      <c r="B227" s="91" t="s">
        <v>399</v>
      </c>
      <c r="C227" s="91" t="s">
        <v>363</v>
      </c>
      <c r="D227" s="87" t="s">
        <v>414</v>
      </c>
      <c r="E227" s="87" t="s">
        <v>255</v>
      </c>
      <c r="F227" s="85" t="s">
        <v>531</v>
      </c>
      <c r="G227" s="85" t="s">
        <v>618</v>
      </c>
      <c r="J227" s="91" t="str">
        <f t="shared" si="5"/>
        <v>协议板/CN4/MOD1-、KF/2</v>
      </c>
    </row>
    <row r="228" spans="1:10" x14ac:dyDescent="0.15">
      <c r="A228" s="107">
        <v>402</v>
      </c>
      <c r="B228" s="91" t="s">
        <v>413</v>
      </c>
      <c r="C228" s="91" t="s">
        <v>359</v>
      </c>
      <c r="D228" s="87" t="s">
        <v>414</v>
      </c>
      <c r="E228" s="87" t="s">
        <v>255</v>
      </c>
      <c r="F228" s="85" t="s">
        <v>528</v>
      </c>
      <c r="G228" s="85" t="s">
        <v>618</v>
      </c>
      <c r="J228" s="91" t="str">
        <f t="shared" si="5"/>
        <v>协议板/CN4/+24V、KF/3</v>
      </c>
    </row>
    <row r="229" spans="1:10" x14ac:dyDescent="0.15">
      <c r="A229" s="107">
        <v>403</v>
      </c>
      <c r="B229" s="91" t="s">
        <v>397</v>
      </c>
      <c r="C229" s="91" t="s">
        <v>274</v>
      </c>
      <c r="D229" s="87" t="s">
        <v>414</v>
      </c>
      <c r="E229" s="87" t="s">
        <v>255</v>
      </c>
      <c r="F229" s="85" t="s">
        <v>529</v>
      </c>
      <c r="G229" s="85" t="s">
        <v>618</v>
      </c>
      <c r="J229" s="91" t="str">
        <f t="shared" si="5"/>
        <v>协议板/CN4/GND、KF/4</v>
      </c>
    </row>
    <row r="230" spans="1:10" x14ac:dyDescent="0.15">
      <c r="A230" s="107">
        <v>404</v>
      </c>
      <c r="B230" s="104" t="s">
        <v>417</v>
      </c>
      <c r="C230" s="104" t="s">
        <v>564</v>
      </c>
      <c r="D230" s="92" t="s">
        <v>419</v>
      </c>
      <c r="E230" s="87" t="s">
        <v>255</v>
      </c>
      <c r="F230" s="85" t="s">
        <v>660</v>
      </c>
      <c r="G230" s="85" t="s">
        <v>566</v>
      </c>
      <c r="I230" s="268" t="s">
        <v>1328</v>
      </c>
      <c r="J230" s="91" t="str">
        <f t="shared" si="5"/>
        <v>协议板/CN1/CAN1H、F10b/1</v>
      </c>
    </row>
    <row r="231" spans="1:10" x14ac:dyDescent="0.15">
      <c r="A231" s="107">
        <v>405</v>
      </c>
      <c r="B231" s="104" t="s">
        <v>418</v>
      </c>
      <c r="C231" s="104" t="s">
        <v>565</v>
      </c>
      <c r="D231" s="92" t="s">
        <v>419</v>
      </c>
      <c r="E231" s="87" t="s">
        <v>255</v>
      </c>
      <c r="F231" s="85" t="s">
        <v>661</v>
      </c>
      <c r="G231" s="85" t="s">
        <v>566</v>
      </c>
      <c r="I231" s="269"/>
      <c r="J231" s="91" t="str">
        <f t="shared" si="5"/>
        <v>协议板/CN1/CAN1L、F10b/2</v>
      </c>
    </row>
    <row r="232" spans="1:10" x14ac:dyDescent="0.15">
      <c r="A232" s="107">
        <v>406</v>
      </c>
      <c r="B232" s="104" t="s">
        <v>415</v>
      </c>
      <c r="C232" s="104" t="s">
        <v>562</v>
      </c>
      <c r="D232" s="92" t="s">
        <v>419</v>
      </c>
      <c r="E232" s="87" t="s">
        <v>255</v>
      </c>
      <c r="F232" s="85" t="s">
        <v>662</v>
      </c>
      <c r="G232" s="85" t="s">
        <v>566</v>
      </c>
      <c r="I232" s="269"/>
      <c r="J232" s="91" t="str">
        <f t="shared" si="5"/>
        <v>协议板/CN1/+24V、F10b/3</v>
      </c>
    </row>
    <row r="233" spans="1:10" x14ac:dyDescent="0.15">
      <c r="A233" s="107">
        <v>407</v>
      </c>
      <c r="B233" s="104" t="s">
        <v>416</v>
      </c>
      <c r="C233" s="104" t="s">
        <v>563</v>
      </c>
      <c r="D233" s="92" t="s">
        <v>419</v>
      </c>
      <c r="E233" s="87" t="s">
        <v>255</v>
      </c>
      <c r="F233" s="85" t="s">
        <v>663</v>
      </c>
      <c r="G233" s="85" t="s">
        <v>566</v>
      </c>
      <c r="I233" s="269"/>
      <c r="J233" s="91" t="str">
        <f t="shared" si="5"/>
        <v>协议板/CN1/GND、F10b/4</v>
      </c>
    </row>
    <row r="234" spans="1:10" x14ac:dyDescent="0.15">
      <c r="A234" s="107">
        <v>408</v>
      </c>
      <c r="B234" s="104" t="s">
        <v>398</v>
      </c>
      <c r="C234" s="104" t="s">
        <v>361</v>
      </c>
      <c r="D234" s="92" t="s">
        <v>419</v>
      </c>
      <c r="E234" s="87" t="s">
        <v>255</v>
      </c>
      <c r="F234" s="85" t="s">
        <v>664</v>
      </c>
      <c r="G234" s="85" t="s">
        <v>618</v>
      </c>
      <c r="I234" s="269"/>
      <c r="J234" s="91" t="str">
        <f t="shared" si="5"/>
        <v>协议板/CN4/MOD1+、KF/1</v>
      </c>
    </row>
    <row r="235" spans="1:10" x14ac:dyDescent="0.15">
      <c r="A235" s="107">
        <v>409</v>
      </c>
      <c r="B235" s="104" t="s">
        <v>399</v>
      </c>
      <c r="C235" s="104" t="s">
        <v>363</v>
      </c>
      <c r="D235" s="92" t="s">
        <v>419</v>
      </c>
      <c r="E235" s="87" t="s">
        <v>255</v>
      </c>
      <c r="F235" s="85" t="s">
        <v>653</v>
      </c>
      <c r="G235" s="85" t="s">
        <v>618</v>
      </c>
      <c r="I235" s="269"/>
      <c r="J235" s="91" t="str">
        <f t="shared" si="5"/>
        <v>协议板/CN4/MOD1-、KF/2</v>
      </c>
    </row>
    <row r="236" spans="1:10" x14ac:dyDescent="0.15">
      <c r="A236" s="107">
        <v>410</v>
      </c>
      <c r="B236" s="104" t="s">
        <v>413</v>
      </c>
      <c r="C236" s="104" t="s">
        <v>359</v>
      </c>
      <c r="D236" s="92" t="s">
        <v>419</v>
      </c>
      <c r="E236" s="87" t="s">
        <v>255</v>
      </c>
      <c r="F236" s="85" t="s">
        <v>654</v>
      </c>
      <c r="G236" s="85" t="s">
        <v>618</v>
      </c>
      <c r="I236" s="269"/>
      <c r="J236" s="91" t="str">
        <f t="shared" si="5"/>
        <v>协议板/CN4/+24V、KF/3</v>
      </c>
    </row>
    <row r="237" spans="1:10" x14ac:dyDescent="0.15">
      <c r="A237" s="107">
        <v>411</v>
      </c>
      <c r="B237" s="104" t="s">
        <v>397</v>
      </c>
      <c r="C237" s="104" t="s">
        <v>274</v>
      </c>
      <c r="D237" s="92" t="s">
        <v>419</v>
      </c>
      <c r="E237" s="87" t="s">
        <v>255</v>
      </c>
      <c r="F237" s="85" t="s">
        <v>655</v>
      </c>
      <c r="G237" s="85" t="s">
        <v>618</v>
      </c>
      <c r="I237" s="269"/>
      <c r="J237" s="91" t="str">
        <f t="shared" si="5"/>
        <v>协议板/CN4/GND、KF/4</v>
      </c>
    </row>
    <row r="238" spans="1:10" x14ac:dyDescent="0.15">
      <c r="A238" s="107">
        <v>412</v>
      </c>
      <c r="B238" s="104" t="s">
        <v>422</v>
      </c>
      <c r="C238" s="104" t="s">
        <v>374</v>
      </c>
      <c r="D238" s="92" t="s">
        <v>419</v>
      </c>
      <c r="E238" s="87" t="s">
        <v>255</v>
      </c>
      <c r="F238" s="85" t="s">
        <v>330</v>
      </c>
      <c r="G238" s="85" t="s">
        <v>327</v>
      </c>
      <c r="I238" s="269"/>
      <c r="J238" s="91" t="str">
        <f t="shared" si="5"/>
        <v>协议板/CN2/CAN2H、KJ/1</v>
      </c>
    </row>
    <row r="239" spans="1:10" x14ac:dyDescent="0.15">
      <c r="A239" s="107">
        <v>413</v>
      </c>
      <c r="B239" s="104" t="s">
        <v>423</v>
      </c>
      <c r="C239" s="104" t="s">
        <v>350</v>
      </c>
      <c r="D239" s="92" t="s">
        <v>419</v>
      </c>
      <c r="E239" s="87" t="s">
        <v>255</v>
      </c>
      <c r="F239" s="85" t="s">
        <v>330</v>
      </c>
      <c r="G239" s="85" t="s">
        <v>327</v>
      </c>
      <c r="I239" s="269"/>
      <c r="J239" s="91" t="str">
        <f t="shared" si="5"/>
        <v>协议板/CN2/CAN2L、KJ/2</v>
      </c>
    </row>
    <row r="240" spans="1:10" x14ac:dyDescent="0.15">
      <c r="A240" s="107">
        <v>414</v>
      </c>
      <c r="B240" s="104" t="s">
        <v>420</v>
      </c>
      <c r="C240" s="104" t="s">
        <v>352</v>
      </c>
      <c r="D240" s="92" t="s">
        <v>419</v>
      </c>
      <c r="E240" s="87" t="s">
        <v>255</v>
      </c>
      <c r="F240" s="85" t="s">
        <v>330</v>
      </c>
      <c r="G240" s="85" t="s">
        <v>327</v>
      </c>
      <c r="I240" s="269"/>
      <c r="J240" s="91" t="str">
        <f t="shared" si="5"/>
        <v>协议板/CN2/+24V、KJ/3</v>
      </c>
    </row>
    <row r="241" spans="1:220" ht="13.5" customHeight="1" x14ac:dyDescent="0.15">
      <c r="A241" s="107">
        <v>415</v>
      </c>
      <c r="B241" s="104" t="s">
        <v>421</v>
      </c>
      <c r="C241" s="104" t="s">
        <v>275</v>
      </c>
      <c r="D241" s="92" t="s">
        <v>419</v>
      </c>
      <c r="E241" s="87" t="s">
        <v>255</v>
      </c>
      <c r="F241" s="85" t="s">
        <v>330</v>
      </c>
      <c r="G241" s="85" t="s">
        <v>327</v>
      </c>
      <c r="I241" s="270"/>
      <c r="J241" s="91" t="str">
        <f t="shared" si="5"/>
        <v>协议板/CN2/GND、KJ/4</v>
      </c>
    </row>
    <row r="242" spans="1:220" x14ac:dyDescent="0.15">
      <c r="A242" s="107">
        <v>416</v>
      </c>
      <c r="B242" s="91" t="s">
        <v>431</v>
      </c>
      <c r="C242" s="86" t="s">
        <v>288</v>
      </c>
      <c r="D242" s="87" t="s">
        <v>450</v>
      </c>
      <c r="E242" s="87" t="s">
        <v>857</v>
      </c>
      <c r="F242" s="87" t="s">
        <v>665</v>
      </c>
      <c r="G242" s="87" t="s">
        <v>673</v>
      </c>
    </row>
    <row r="243" spans="1:220" x14ac:dyDescent="0.15">
      <c r="A243" s="107">
        <v>417</v>
      </c>
      <c r="B243" s="91" t="s">
        <v>433</v>
      </c>
      <c r="C243" s="86" t="s">
        <v>331</v>
      </c>
      <c r="D243" s="87" t="s">
        <v>450</v>
      </c>
      <c r="E243" s="87" t="s">
        <v>858</v>
      </c>
      <c r="F243" s="87" t="s">
        <v>666</v>
      </c>
      <c r="G243" s="87" t="s">
        <v>674</v>
      </c>
    </row>
    <row r="244" spans="1:220" x14ac:dyDescent="0.15">
      <c r="A244" s="107">
        <v>418</v>
      </c>
      <c r="B244" s="85" t="s">
        <v>596</v>
      </c>
      <c r="C244" s="87" t="s">
        <v>597</v>
      </c>
      <c r="D244" s="87" t="s">
        <v>450</v>
      </c>
      <c r="E244" s="96" t="s">
        <v>633</v>
      </c>
      <c r="F244" s="87" t="s">
        <v>344</v>
      </c>
      <c r="G244" s="87" t="s">
        <v>343</v>
      </c>
    </row>
    <row r="245" spans="1:220" x14ac:dyDescent="0.15">
      <c r="A245" s="107">
        <v>419</v>
      </c>
      <c r="B245" s="91" t="s">
        <v>452</v>
      </c>
      <c r="C245" s="87" t="s">
        <v>451</v>
      </c>
      <c r="D245" s="87" t="s">
        <v>450</v>
      </c>
      <c r="E245" s="87" t="s">
        <v>255</v>
      </c>
      <c r="F245" s="87" t="s">
        <v>667</v>
      </c>
      <c r="G245" s="87" t="s">
        <v>289</v>
      </c>
      <c r="J245" s="87"/>
    </row>
    <row r="246" spans="1:220" x14ac:dyDescent="0.15">
      <c r="A246" s="107">
        <v>420</v>
      </c>
      <c r="B246" s="91" t="s">
        <v>452</v>
      </c>
      <c r="C246" s="87" t="s">
        <v>453</v>
      </c>
      <c r="D246" s="87" t="s">
        <v>450</v>
      </c>
      <c r="E246" s="87" t="s">
        <v>255</v>
      </c>
      <c r="F246" s="87" t="s">
        <v>668</v>
      </c>
      <c r="G246" s="96" t="s">
        <v>690</v>
      </c>
      <c r="J246" s="87" t="s">
        <v>453</v>
      </c>
    </row>
    <row r="247" spans="1:220" x14ac:dyDescent="0.15">
      <c r="A247" s="107">
        <v>421</v>
      </c>
      <c r="B247" s="91" t="s">
        <v>455</v>
      </c>
      <c r="C247" s="87" t="s">
        <v>454</v>
      </c>
      <c r="D247" s="87" t="s">
        <v>450</v>
      </c>
      <c r="E247" s="87" t="s">
        <v>255</v>
      </c>
      <c r="F247" s="87" t="s">
        <v>319</v>
      </c>
      <c r="G247" s="87" t="s">
        <v>289</v>
      </c>
      <c r="J247" s="87"/>
    </row>
    <row r="248" spans="1:220" x14ac:dyDescent="0.15">
      <c r="A248" s="107">
        <v>422</v>
      </c>
      <c r="B248" s="91" t="s">
        <v>467</v>
      </c>
      <c r="C248" s="87" t="s">
        <v>466</v>
      </c>
      <c r="D248" s="87" t="s">
        <v>450</v>
      </c>
      <c r="E248" s="87" t="s">
        <v>255</v>
      </c>
      <c r="F248" s="96" t="s">
        <v>690</v>
      </c>
      <c r="G248" s="87" t="s">
        <v>294</v>
      </c>
      <c r="J248" s="91" t="s">
        <v>467</v>
      </c>
    </row>
    <row r="249" spans="1:220" x14ac:dyDescent="0.15">
      <c r="A249" s="107">
        <v>423</v>
      </c>
      <c r="B249" s="91" t="s">
        <v>470</v>
      </c>
      <c r="C249" s="109" t="s">
        <v>692</v>
      </c>
      <c r="D249" s="87" t="s">
        <v>450</v>
      </c>
      <c r="E249" s="87" t="s">
        <v>255</v>
      </c>
      <c r="F249" s="96" t="s">
        <v>690</v>
      </c>
      <c r="G249" s="87" t="s">
        <v>691</v>
      </c>
      <c r="J249" s="91" t="s">
        <v>470</v>
      </c>
      <c r="K249" s="85" t="s">
        <v>333</v>
      </c>
      <c r="L249" s="85" t="s">
        <v>333</v>
      </c>
      <c r="M249" s="85" t="s">
        <v>333</v>
      </c>
      <c r="N249" s="85" t="s">
        <v>333</v>
      </c>
      <c r="O249" s="85" t="s">
        <v>333</v>
      </c>
      <c r="P249" s="85" t="s">
        <v>240</v>
      </c>
      <c r="Q249" s="85" t="s">
        <v>333</v>
      </c>
      <c r="R249" s="85">
        <v>10</v>
      </c>
      <c r="S249" s="85">
        <v>10</v>
      </c>
      <c r="T249" s="85" t="s">
        <v>340</v>
      </c>
      <c r="U249" s="85" t="s">
        <v>333</v>
      </c>
      <c r="V249" s="85" t="s">
        <v>333</v>
      </c>
      <c r="W249" s="85" t="s">
        <v>333</v>
      </c>
      <c r="X249" s="85" t="s">
        <v>333</v>
      </c>
      <c r="Y249" s="85" t="s">
        <v>333</v>
      </c>
      <c r="Z249" s="85" t="s">
        <v>333</v>
      </c>
      <c r="AA249" s="85" t="s">
        <v>333</v>
      </c>
      <c r="AB249" s="85" t="s">
        <v>333</v>
      </c>
      <c r="AC249" s="85" t="s">
        <v>333</v>
      </c>
      <c r="AD249" s="85" t="s">
        <v>333</v>
      </c>
      <c r="AE249" s="85" t="s">
        <v>333</v>
      </c>
      <c r="AF249" s="85" t="s">
        <v>333</v>
      </c>
      <c r="AG249" s="85" t="s">
        <v>333</v>
      </c>
      <c r="AH249" s="85" t="s">
        <v>333</v>
      </c>
      <c r="AI249" s="85" t="s">
        <v>333</v>
      </c>
      <c r="AJ249" s="85" t="s">
        <v>333</v>
      </c>
      <c r="AK249" s="85" t="s">
        <v>333</v>
      </c>
      <c r="AL249" s="85" t="s">
        <v>333</v>
      </c>
      <c r="AM249" s="85" t="s">
        <v>333</v>
      </c>
      <c r="AN249" s="85" t="s">
        <v>333</v>
      </c>
      <c r="AO249" s="85" t="s">
        <v>333</v>
      </c>
      <c r="AP249" s="85" t="s">
        <v>333</v>
      </c>
      <c r="AQ249" s="85" t="s">
        <v>333</v>
      </c>
      <c r="AR249" s="85" t="s">
        <v>333</v>
      </c>
      <c r="AS249" s="85" t="s">
        <v>333</v>
      </c>
      <c r="AT249" s="85" t="s">
        <v>333</v>
      </c>
      <c r="AU249" s="85" t="s">
        <v>333</v>
      </c>
      <c r="AV249" s="85" t="s">
        <v>333</v>
      </c>
      <c r="AW249" s="85" t="s">
        <v>333</v>
      </c>
      <c r="AX249" s="85" t="s">
        <v>333</v>
      </c>
      <c r="AY249" s="85" t="s">
        <v>333</v>
      </c>
      <c r="AZ249" s="85" t="s">
        <v>333</v>
      </c>
      <c r="BA249" s="85" t="s">
        <v>333</v>
      </c>
      <c r="BB249" s="85" t="s">
        <v>333</v>
      </c>
      <c r="BC249" s="85" t="s">
        <v>333</v>
      </c>
      <c r="BD249" s="85" t="s">
        <v>333</v>
      </c>
      <c r="BE249" s="85" t="s">
        <v>333</v>
      </c>
      <c r="BF249" s="85" t="s">
        <v>333</v>
      </c>
      <c r="BG249" s="85" t="s">
        <v>333</v>
      </c>
      <c r="BH249" s="85" t="s">
        <v>333</v>
      </c>
      <c r="BI249" s="85" t="s">
        <v>333</v>
      </c>
      <c r="BJ249" s="85" t="s">
        <v>333</v>
      </c>
      <c r="BK249" s="85" t="s">
        <v>333</v>
      </c>
      <c r="BL249" s="85" t="s">
        <v>333</v>
      </c>
      <c r="BM249" s="85" t="s">
        <v>333</v>
      </c>
      <c r="BN249" s="85" t="s">
        <v>333</v>
      </c>
      <c r="BO249" s="85" t="s">
        <v>333</v>
      </c>
      <c r="BP249" s="85" t="s">
        <v>333</v>
      </c>
      <c r="BQ249" s="85" t="s">
        <v>333</v>
      </c>
      <c r="BR249" s="85" t="s">
        <v>333</v>
      </c>
      <c r="BS249" s="85" t="s">
        <v>333</v>
      </c>
      <c r="BT249" s="85" t="s">
        <v>333</v>
      </c>
      <c r="BU249" s="85" t="s">
        <v>333</v>
      </c>
      <c r="BV249" s="85" t="s">
        <v>333</v>
      </c>
      <c r="BW249" s="85" t="s">
        <v>333</v>
      </c>
      <c r="BX249" s="85" t="s">
        <v>333</v>
      </c>
      <c r="BY249" s="85" t="s">
        <v>333</v>
      </c>
      <c r="BZ249" s="85" t="s">
        <v>333</v>
      </c>
      <c r="CA249" s="85" t="s">
        <v>333</v>
      </c>
      <c r="CB249" s="85" t="s">
        <v>333</v>
      </c>
      <c r="CC249" s="85" t="s">
        <v>333</v>
      </c>
      <c r="CD249" s="85" t="s">
        <v>333</v>
      </c>
      <c r="CE249" s="85" t="s">
        <v>333</v>
      </c>
      <c r="CF249" s="85" t="s">
        <v>333</v>
      </c>
      <c r="CG249" s="85" t="s">
        <v>333</v>
      </c>
      <c r="CH249" s="85" t="s">
        <v>333</v>
      </c>
      <c r="CI249" s="85" t="s">
        <v>333</v>
      </c>
      <c r="CJ249" s="85" t="s">
        <v>333</v>
      </c>
      <c r="CK249" s="85" t="s">
        <v>333</v>
      </c>
      <c r="CL249" s="85" t="s">
        <v>333</v>
      </c>
      <c r="CM249" s="85" t="s">
        <v>333</v>
      </c>
      <c r="CN249" s="85" t="s">
        <v>333</v>
      </c>
      <c r="CO249" s="85" t="s">
        <v>333</v>
      </c>
      <c r="CP249" s="85" t="s">
        <v>333</v>
      </c>
      <c r="CQ249" s="85" t="s">
        <v>333</v>
      </c>
      <c r="CR249" s="85" t="s">
        <v>333</v>
      </c>
      <c r="CS249" s="85" t="s">
        <v>333</v>
      </c>
      <c r="CT249" s="85" t="s">
        <v>333</v>
      </c>
      <c r="CU249" s="85" t="s">
        <v>333</v>
      </c>
      <c r="CV249" s="85" t="s">
        <v>333</v>
      </c>
      <c r="CW249" s="85" t="s">
        <v>333</v>
      </c>
      <c r="CX249" s="85" t="s">
        <v>333</v>
      </c>
      <c r="CY249" s="85" t="s">
        <v>333</v>
      </c>
      <c r="CZ249" s="85" t="s">
        <v>333</v>
      </c>
      <c r="DA249" s="85" t="s">
        <v>333</v>
      </c>
      <c r="DB249" s="85" t="s">
        <v>333</v>
      </c>
      <c r="DC249" s="85" t="s">
        <v>333</v>
      </c>
      <c r="DD249" s="85" t="s">
        <v>333</v>
      </c>
      <c r="DE249" s="85" t="s">
        <v>333</v>
      </c>
      <c r="DF249" s="85" t="s">
        <v>333</v>
      </c>
      <c r="DG249" s="85" t="s">
        <v>333</v>
      </c>
      <c r="DH249" s="85" t="s">
        <v>333</v>
      </c>
      <c r="DI249" s="85" t="s">
        <v>333</v>
      </c>
      <c r="DJ249" s="85" t="s">
        <v>333</v>
      </c>
      <c r="DK249" s="85" t="s">
        <v>333</v>
      </c>
      <c r="DL249" s="85" t="s">
        <v>333</v>
      </c>
      <c r="DM249" s="85" t="s">
        <v>333</v>
      </c>
      <c r="DN249" s="85" t="s">
        <v>333</v>
      </c>
      <c r="DO249" s="85" t="s">
        <v>333</v>
      </c>
      <c r="DP249" s="85" t="s">
        <v>333</v>
      </c>
      <c r="DQ249" s="85" t="s">
        <v>333</v>
      </c>
      <c r="DR249" s="85" t="s">
        <v>333</v>
      </c>
      <c r="DS249" s="85" t="s">
        <v>333</v>
      </c>
      <c r="DT249" s="85" t="s">
        <v>333</v>
      </c>
      <c r="DU249" s="85" t="s">
        <v>333</v>
      </c>
      <c r="DV249" s="85" t="s">
        <v>333</v>
      </c>
      <c r="DW249" s="85" t="s">
        <v>333</v>
      </c>
      <c r="DX249" s="85" t="s">
        <v>333</v>
      </c>
      <c r="DY249" s="85" t="s">
        <v>333</v>
      </c>
      <c r="DZ249" s="85" t="s">
        <v>333</v>
      </c>
      <c r="EA249" s="85" t="s">
        <v>333</v>
      </c>
      <c r="EB249" s="85" t="s">
        <v>333</v>
      </c>
      <c r="EC249" s="85" t="s">
        <v>333</v>
      </c>
      <c r="ED249" s="85" t="s">
        <v>333</v>
      </c>
      <c r="EE249" s="85" t="s">
        <v>333</v>
      </c>
      <c r="EF249" s="85" t="s">
        <v>333</v>
      </c>
      <c r="EG249" s="85" t="s">
        <v>333</v>
      </c>
      <c r="EH249" s="85" t="s">
        <v>333</v>
      </c>
      <c r="EI249" s="85" t="s">
        <v>333</v>
      </c>
      <c r="EJ249" s="85" t="s">
        <v>333</v>
      </c>
      <c r="EK249" s="85" t="s">
        <v>333</v>
      </c>
      <c r="EL249" s="85" t="s">
        <v>333</v>
      </c>
      <c r="EM249" s="85" t="s">
        <v>333</v>
      </c>
      <c r="EN249" s="85" t="s">
        <v>333</v>
      </c>
      <c r="EO249" s="85" t="s">
        <v>333</v>
      </c>
      <c r="EP249" s="85" t="s">
        <v>333</v>
      </c>
      <c r="EQ249" s="85" t="s">
        <v>333</v>
      </c>
      <c r="ER249" s="85" t="s">
        <v>333</v>
      </c>
      <c r="ES249" s="85" t="s">
        <v>333</v>
      </c>
      <c r="ET249" s="85" t="s">
        <v>333</v>
      </c>
      <c r="EU249" s="85" t="s">
        <v>333</v>
      </c>
      <c r="EV249" s="85" t="s">
        <v>333</v>
      </c>
      <c r="EW249" s="85" t="s">
        <v>333</v>
      </c>
      <c r="EX249" s="85" t="s">
        <v>333</v>
      </c>
      <c r="EY249" s="85" t="s">
        <v>333</v>
      </c>
      <c r="EZ249" s="85" t="s">
        <v>333</v>
      </c>
      <c r="FA249" s="85" t="s">
        <v>333</v>
      </c>
      <c r="FB249" s="85" t="s">
        <v>333</v>
      </c>
      <c r="FC249" s="85" t="s">
        <v>333</v>
      </c>
      <c r="FD249" s="85" t="s">
        <v>333</v>
      </c>
      <c r="FE249" s="85" t="s">
        <v>333</v>
      </c>
      <c r="FF249" s="85" t="s">
        <v>333</v>
      </c>
      <c r="FG249" s="85" t="s">
        <v>333</v>
      </c>
      <c r="FH249" s="85" t="s">
        <v>333</v>
      </c>
      <c r="FI249" s="85" t="s">
        <v>333</v>
      </c>
      <c r="FJ249" s="85" t="s">
        <v>333</v>
      </c>
      <c r="FK249" s="85" t="s">
        <v>333</v>
      </c>
      <c r="FL249" s="85" t="s">
        <v>333</v>
      </c>
      <c r="FM249" s="85" t="s">
        <v>333</v>
      </c>
      <c r="FN249" s="85" t="s">
        <v>333</v>
      </c>
      <c r="FO249" s="85" t="s">
        <v>333</v>
      </c>
      <c r="FP249" s="85" t="s">
        <v>333</v>
      </c>
      <c r="FQ249" s="85" t="s">
        <v>333</v>
      </c>
      <c r="FR249" s="85" t="s">
        <v>333</v>
      </c>
      <c r="FS249" s="85" t="s">
        <v>333</v>
      </c>
      <c r="FT249" s="85" t="s">
        <v>333</v>
      </c>
      <c r="FU249" s="85" t="s">
        <v>333</v>
      </c>
      <c r="FV249" s="85" t="s">
        <v>333</v>
      </c>
      <c r="FW249" s="85" t="s">
        <v>333</v>
      </c>
      <c r="FX249" s="85" t="s">
        <v>333</v>
      </c>
      <c r="FY249" s="85" t="s">
        <v>333</v>
      </c>
      <c r="FZ249" s="85" t="s">
        <v>333</v>
      </c>
      <c r="GA249" s="85" t="s">
        <v>333</v>
      </c>
      <c r="GB249" s="85" t="s">
        <v>333</v>
      </c>
      <c r="GC249" s="85" t="s">
        <v>333</v>
      </c>
      <c r="GD249" s="85" t="s">
        <v>333</v>
      </c>
      <c r="GE249" s="85" t="s">
        <v>333</v>
      </c>
      <c r="GF249" s="85" t="s">
        <v>333</v>
      </c>
      <c r="GG249" s="85" t="s">
        <v>333</v>
      </c>
      <c r="GH249" s="85" t="s">
        <v>333</v>
      </c>
      <c r="GI249" s="85" t="s">
        <v>333</v>
      </c>
      <c r="GJ249" s="85" t="s">
        <v>333</v>
      </c>
      <c r="GK249" s="85" t="s">
        <v>333</v>
      </c>
      <c r="GL249" s="85" t="s">
        <v>333</v>
      </c>
      <c r="GM249" s="85" t="s">
        <v>333</v>
      </c>
      <c r="GN249" s="85" t="s">
        <v>333</v>
      </c>
      <c r="GO249" s="85" t="s">
        <v>333</v>
      </c>
      <c r="GP249" s="85" t="s">
        <v>333</v>
      </c>
      <c r="GQ249" s="85" t="s">
        <v>333</v>
      </c>
      <c r="GR249" s="85" t="s">
        <v>333</v>
      </c>
      <c r="GS249" s="85" t="s">
        <v>333</v>
      </c>
      <c r="GT249" s="85" t="s">
        <v>333</v>
      </c>
      <c r="GU249" s="85" t="s">
        <v>333</v>
      </c>
      <c r="GV249" s="85" t="s">
        <v>333</v>
      </c>
      <c r="GW249" s="85" t="s">
        <v>333</v>
      </c>
      <c r="GX249" s="85" t="s">
        <v>333</v>
      </c>
      <c r="GY249" s="85" t="s">
        <v>333</v>
      </c>
      <c r="GZ249" s="85" t="s">
        <v>333</v>
      </c>
      <c r="HA249" s="85" t="s">
        <v>333</v>
      </c>
      <c r="HB249" s="85" t="s">
        <v>333</v>
      </c>
      <c r="HC249" s="85" t="s">
        <v>333</v>
      </c>
      <c r="HD249" s="85" t="s">
        <v>333</v>
      </c>
      <c r="HE249" s="85" t="s">
        <v>333</v>
      </c>
      <c r="HF249" s="85" t="s">
        <v>333</v>
      </c>
      <c r="HG249" s="85" t="s">
        <v>333</v>
      </c>
      <c r="HH249" s="85" t="s">
        <v>333</v>
      </c>
      <c r="HI249" s="85" t="s">
        <v>333</v>
      </c>
      <c r="HJ249" s="85" t="s">
        <v>333</v>
      </c>
      <c r="HK249" s="85" t="s">
        <v>333</v>
      </c>
      <c r="HL249" s="85" t="s">
        <v>333</v>
      </c>
    </row>
    <row r="250" spans="1:220" x14ac:dyDescent="0.15">
      <c r="A250" s="107">
        <v>424</v>
      </c>
      <c r="B250" s="91" t="s">
        <v>469</v>
      </c>
      <c r="C250" s="87" t="s">
        <v>468</v>
      </c>
      <c r="D250" s="87" t="s">
        <v>450</v>
      </c>
      <c r="E250" s="87" t="s">
        <v>255</v>
      </c>
      <c r="F250" s="96" t="s">
        <v>690</v>
      </c>
      <c r="G250" s="87" t="s">
        <v>294</v>
      </c>
      <c r="J250" s="91" t="s">
        <v>469</v>
      </c>
    </row>
    <row r="251" spans="1:220" x14ac:dyDescent="0.15">
      <c r="A251" s="107">
        <v>425</v>
      </c>
      <c r="B251" s="91" t="s">
        <v>460</v>
      </c>
      <c r="C251" s="87" t="s">
        <v>459</v>
      </c>
      <c r="D251" s="87" t="s">
        <v>450</v>
      </c>
      <c r="E251" s="87" t="s">
        <v>255</v>
      </c>
      <c r="F251" s="96" t="s">
        <v>690</v>
      </c>
      <c r="G251" s="87" t="s">
        <v>289</v>
      </c>
      <c r="J251" s="91" t="s">
        <v>460</v>
      </c>
    </row>
    <row r="252" spans="1:220" x14ac:dyDescent="0.15">
      <c r="A252" s="107">
        <v>426</v>
      </c>
      <c r="B252" s="91" t="s">
        <v>471</v>
      </c>
      <c r="C252" s="87" t="s">
        <v>342</v>
      </c>
      <c r="D252" s="87" t="s">
        <v>450</v>
      </c>
      <c r="E252" s="96" t="s">
        <v>634</v>
      </c>
      <c r="F252" s="96" t="s">
        <v>690</v>
      </c>
      <c r="G252" s="87" t="s">
        <v>343</v>
      </c>
      <c r="J252" s="91" t="s">
        <v>471</v>
      </c>
    </row>
    <row r="253" spans="1:220" x14ac:dyDescent="0.15">
      <c r="A253" s="107">
        <v>427</v>
      </c>
      <c r="B253" s="91" t="s">
        <v>462</v>
      </c>
      <c r="C253" s="87" t="s">
        <v>461</v>
      </c>
      <c r="D253" s="87" t="s">
        <v>450</v>
      </c>
      <c r="E253" s="87" t="s">
        <v>255</v>
      </c>
      <c r="F253" s="96" t="s">
        <v>690</v>
      </c>
      <c r="G253" s="87" t="s">
        <v>318</v>
      </c>
      <c r="J253" s="91" t="s">
        <v>462</v>
      </c>
    </row>
    <row r="254" spans="1:220" x14ac:dyDescent="0.15">
      <c r="A254" s="107">
        <v>428</v>
      </c>
      <c r="B254" s="91" t="s">
        <v>464</v>
      </c>
      <c r="C254" s="91" t="s">
        <v>463</v>
      </c>
      <c r="D254" s="87" t="s">
        <v>450</v>
      </c>
      <c r="E254" s="87" t="s">
        <v>255</v>
      </c>
      <c r="F254" s="96" t="s">
        <v>690</v>
      </c>
      <c r="G254" s="85" t="s">
        <v>319</v>
      </c>
      <c r="J254" s="91" t="s">
        <v>464</v>
      </c>
    </row>
    <row r="255" spans="1:220" x14ac:dyDescent="0.15">
      <c r="A255" s="107">
        <v>429</v>
      </c>
      <c r="B255" s="91" t="s">
        <v>457</v>
      </c>
      <c r="C255" s="87" t="s">
        <v>456</v>
      </c>
      <c r="D255" s="87" t="s">
        <v>450</v>
      </c>
      <c r="E255" s="87" t="s">
        <v>255</v>
      </c>
      <c r="F255" s="87" t="s">
        <v>330</v>
      </c>
      <c r="G255" s="87" t="s">
        <v>289</v>
      </c>
      <c r="J255" s="87"/>
    </row>
    <row r="256" spans="1:220" x14ac:dyDescent="0.15">
      <c r="A256" s="107">
        <v>430</v>
      </c>
      <c r="B256" s="91" t="s">
        <v>293</v>
      </c>
      <c r="C256" s="87" t="s">
        <v>458</v>
      </c>
      <c r="D256" s="87" t="s">
        <v>450</v>
      </c>
      <c r="E256" s="87" t="s">
        <v>255</v>
      </c>
      <c r="F256" s="87" t="s">
        <v>289</v>
      </c>
      <c r="G256" s="87" t="s">
        <v>318</v>
      </c>
      <c r="J256" s="87" t="s">
        <v>458</v>
      </c>
    </row>
    <row r="257" spans="1:10" x14ac:dyDescent="0.15">
      <c r="A257" s="107">
        <v>431</v>
      </c>
      <c r="B257" s="105" t="s">
        <v>677</v>
      </c>
      <c r="C257" s="105" t="s">
        <v>680</v>
      </c>
      <c r="D257" s="87" t="s">
        <v>450</v>
      </c>
      <c r="E257" s="87" t="s">
        <v>255</v>
      </c>
      <c r="F257" s="87" t="s">
        <v>465</v>
      </c>
      <c r="G257" s="87" t="s">
        <v>681</v>
      </c>
      <c r="J257" s="91"/>
    </row>
    <row r="258" spans="1:10" x14ac:dyDescent="0.15">
      <c r="A258" s="107">
        <v>432</v>
      </c>
      <c r="B258" s="105" t="s">
        <v>678</v>
      </c>
      <c r="C258" s="105" t="s">
        <v>679</v>
      </c>
      <c r="D258" s="87" t="s">
        <v>450</v>
      </c>
      <c r="E258" s="87" t="s">
        <v>255</v>
      </c>
      <c r="F258" s="87" t="s">
        <v>682</v>
      </c>
      <c r="G258" s="87" t="s">
        <v>683</v>
      </c>
      <c r="J258" s="91"/>
    </row>
    <row r="259" spans="1:10" x14ac:dyDescent="0.15">
      <c r="A259" s="107">
        <v>433</v>
      </c>
      <c r="B259" s="101" t="s">
        <v>463</v>
      </c>
      <c r="C259" s="86" t="s">
        <v>472</v>
      </c>
      <c r="D259" s="87" t="s">
        <v>473</v>
      </c>
      <c r="E259" s="87" t="s">
        <v>255</v>
      </c>
      <c r="F259" s="85" t="s">
        <v>324</v>
      </c>
      <c r="G259" s="85" t="s">
        <v>696</v>
      </c>
      <c r="J259" s="91"/>
    </row>
    <row r="260" spans="1:10" x14ac:dyDescent="0.15">
      <c r="A260" s="107">
        <v>434</v>
      </c>
      <c r="B260" s="108" t="s">
        <v>701</v>
      </c>
      <c r="C260" s="111" t="s">
        <v>693</v>
      </c>
      <c r="D260" s="87" t="s">
        <v>473</v>
      </c>
      <c r="E260" s="87" t="s">
        <v>255</v>
      </c>
      <c r="F260" s="85" t="s">
        <v>676</v>
      </c>
      <c r="G260" s="85" t="s">
        <v>695</v>
      </c>
      <c r="J260" s="91"/>
    </row>
    <row r="261" spans="1:10" x14ac:dyDescent="0.15">
      <c r="A261" s="112">
        <v>434.1</v>
      </c>
      <c r="B261" s="108" t="s">
        <v>694</v>
      </c>
      <c r="C261" s="111" t="s">
        <v>693</v>
      </c>
      <c r="D261" s="87" t="s">
        <v>473</v>
      </c>
      <c r="E261" s="87" t="s">
        <v>255</v>
      </c>
      <c r="F261" s="85" t="s">
        <v>697</v>
      </c>
      <c r="G261" s="85" t="s">
        <v>695</v>
      </c>
      <c r="J261" s="91"/>
    </row>
    <row r="262" spans="1:10" x14ac:dyDescent="0.15">
      <c r="A262" s="107">
        <v>435</v>
      </c>
      <c r="B262" s="87" t="s">
        <v>431</v>
      </c>
      <c r="C262" s="91" t="s">
        <v>432</v>
      </c>
      <c r="D262" s="85" t="s">
        <v>290</v>
      </c>
      <c r="E262" s="87" t="s">
        <v>255</v>
      </c>
      <c r="F262" s="87" t="s">
        <v>630</v>
      </c>
      <c r="G262" s="87" t="s">
        <v>616</v>
      </c>
    </row>
    <row r="263" spans="1:10" x14ac:dyDescent="0.15">
      <c r="A263" s="107">
        <v>436</v>
      </c>
      <c r="B263" s="87" t="s">
        <v>433</v>
      </c>
      <c r="C263" s="91" t="s">
        <v>434</v>
      </c>
      <c r="D263" s="85" t="s">
        <v>290</v>
      </c>
      <c r="E263" s="87" t="s">
        <v>255</v>
      </c>
      <c r="F263" s="87" t="s">
        <v>631</v>
      </c>
      <c r="G263" s="87" t="s">
        <v>616</v>
      </c>
    </row>
    <row r="264" spans="1:10" x14ac:dyDescent="0.15">
      <c r="A264" s="107">
        <v>437</v>
      </c>
      <c r="B264" s="86" t="s">
        <v>425</v>
      </c>
      <c r="C264" s="91" t="s">
        <v>426</v>
      </c>
      <c r="D264" s="85" t="s">
        <v>427</v>
      </c>
      <c r="E264" s="87" t="s">
        <v>255</v>
      </c>
      <c r="F264" s="87" t="s">
        <v>615</v>
      </c>
      <c r="G264" s="87" t="s">
        <v>669</v>
      </c>
      <c r="J264" s="91" t="s">
        <v>426</v>
      </c>
    </row>
    <row r="265" spans="1:10" x14ac:dyDescent="0.15">
      <c r="A265" s="107">
        <v>438</v>
      </c>
      <c r="B265" s="91" t="s">
        <v>428</v>
      </c>
      <c r="C265" s="91" t="s">
        <v>426</v>
      </c>
      <c r="D265" s="85" t="s">
        <v>290</v>
      </c>
      <c r="E265" s="87" t="s">
        <v>255</v>
      </c>
      <c r="F265" s="87" t="s">
        <v>671</v>
      </c>
      <c r="G265" s="87" t="s">
        <v>670</v>
      </c>
      <c r="J265" s="91" t="s">
        <v>428</v>
      </c>
    </row>
    <row r="266" spans="1:10" x14ac:dyDescent="0.15">
      <c r="A266" s="107">
        <v>439</v>
      </c>
      <c r="B266" s="91" t="s">
        <v>428</v>
      </c>
      <c r="C266" s="91" t="s">
        <v>429</v>
      </c>
      <c r="D266" s="85" t="s">
        <v>290</v>
      </c>
      <c r="E266" s="87" t="s">
        <v>255</v>
      </c>
      <c r="F266" s="87" t="s">
        <v>672</v>
      </c>
      <c r="G266" s="87" t="s">
        <v>430</v>
      </c>
      <c r="J266" s="91" t="s">
        <v>429</v>
      </c>
    </row>
    <row r="267" spans="1:10" x14ac:dyDescent="0.15">
      <c r="A267" s="107">
        <v>440</v>
      </c>
      <c r="B267" s="102" t="s">
        <v>570</v>
      </c>
      <c r="C267" s="104" t="s">
        <v>567</v>
      </c>
      <c r="D267" s="85" t="s">
        <v>290</v>
      </c>
      <c r="E267" s="87" t="s">
        <v>255</v>
      </c>
      <c r="F267" s="87" t="s">
        <v>571</v>
      </c>
      <c r="G267" s="87" t="s">
        <v>616</v>
      </c>
      <c r="J267" s="101" t="s">
        <v>570</v>
      </c>
    </row>
    <row r="268" spans="1:10" x14ac:dyDescent="0.15">
      <c r="A268" s="107">
        <v>441</v>
      </c>
      <c r="B268" s="91" t="s">
        <v>435</v>
      </c>
      <c r="C268" s="91" t="s">
        <v>436</v>
      </c>
      <c r="D268" s="85" t="s">
        <v>290</v>
      </c>
      <c r="E268" s="87" t="s">
        <v>255</v>
      </c>
      <c r="F268" s="87" t="s">
        <v>430</v>
      </c>
      <c r="G268" s="87" t="s">
        <v>327</v>
      </c>
      <c r="J268" s="91" t="s">
        <v>435</v>
      </c>
    </row>
    <row r="269" spans="1:10" x14ac:dyDescent="0.15">
      <c r="A269" s="107">
        <v>442</v>
      </c>
      <c r="B269" s="91" t="s">
        <v>437</v>
      </c>
      <c r="C269" s="91" t="s">
        <v>438</v>
      </c>
      <c r="D269" s="85" t="s">
        <v>290</v>
      </c>
      <c r="E269" s="87" t="s">
        <v>255</v>
      </c>
      <c r="F269" s="87" t="s">
        <v>430</v>
      </c>
      <c r="G269" s="87" t="s">
        <v>327</v>
      </c>
      <c r="J269" s="91" t="s">
        <v>437</v>
      </c>
    </row>
    <row r="270" spans="1:10" x14ac:dyDescent="0.15">
      <c r="A270" s="107">
        <v>443</v>
      </c>
      <c r="B270" s="87" t="s">
        <v>345</v>
      </c>
      <c r="C270" s="91" t="s">
        <v>439</v>
      </c>
      <c r="D270" s="85" t="s">
        <v>440</v>
      </c>
      <c r="E270" s="87" t="s">
        <v>255</v>
      </c>
      <c r="F270" s="87" t="s">
        <v>673</v>
      </c>
      <c r="G270" s="87" t="s">
        <v>615</v>
      </c>
    </row>
    <row r="271" spans="1:10" x14ac:dyDescent="0.15">
      <c r="A271" s="107">
        <v>444</v>
      </c>
      <c r="B271" s="87" t="s">
        <v>331</v>
      </c>
      <c r="C271" s="91" t="s">
        <v>441</v>
      </c>
      <c r="D271" s="85" t="s">
        <v>440</v>
      </c>
      <c r="E271" s="87" t="s">
        <v>255</v>
      </c>
      <c r="F271" s="87" t="s">
        <v>674</v>
      </c>
      <c r="G271" s="87" t="s">
        <v>615</v>
      </c>
    </row>
    <row r="272" spans="1:10" x14ac:dyDescent="0.15">
      <c r="A272" s="107">
        <v>445</v>
      </c>
      <c r="B272" s="87" t="s">
        <v>447</v>
      </c>
      <c r="C272" s="91" t="s">
        <v>448</v>
      </c>
      <c r="D272" s="85" t="s">
        <v>440</v>
      </c>
      <c r="E272" s="87" t="s">
        <v>255</v>
      </c>
      <c r="F272" s="87" t="s">
        <v>566</v>
      </c>
      <c r="G272" s="87" t="s">
        <v>615</v>
      </c>
      <c r="J272" s="87" t="s">
        <v>447</v>
      </c>
    </row>
    <row r="273" spans="1:10" x14ac:dyDescent="0.15">
      <c r="A273" s="107">
        <v>446</v>
      </c>
      <c r="B273" s="87" t="s">
        <v>449</v>
      </c>
      <c r="C273" s="91" t="s">
        <v>292</v>
      </c>
      <c r="D273" s="85" t="s">
        <v>440</v>
      </c>
      <c r="E273" s="87" t="s">
        <v>255</v>
      </c>
      <c r="F273" s="87" t="s">
        <v>566</v>
      </c>
      <c r="G273" s="87" t="s">
        <v>615</v>
      </c>
      <c r="J273" s="87" t="s">
        <v>449</v>
      </c>
    </row>
    <row r="274" spans="1:10" x14ac:dyDescent="0.15">
      <c r="A274" s="107">
        <v>447</v>
      </c>
      <c r="B274" s="87" t="s">
        <v>444</v>
      </c>
      <c r="C274" s="91" t="s">
        <v>445</v>
      </c>
      <c r="D274" s="85" t="s">
        <v>440</v>
      </c>
      <c r="E274" s="87" t="s">
        <v>255</v>
      </c>
      <c r="F274" s="87" t="s">
        <v>566</v>
      </c>
      <c r="G274" s="87" t="s">
        <v>615</v>
      </c>
      <c r="J274" s="87" t="s">
        <v>444</v>
      </c>
    </row>
    <row r="275" spans="1:10" x14ac:dyDescent="0.15">
      <c r="A275" s="107">
        <v>448</v>
      </c>
      <c r="B275" s="87" t="s">
        <v>436</v>
      </c>
      <c r="C275" s="91" t="s">
        <v>446</v>
      </c>
      <c r="D275" s="85" t="s">
        <v>440</v>
      </c>
      <c r="E275" s="87" t="s">
        <v>255</v>
      </c>
      <c r="F275" s="87" t="s">
        <v>566</v>
      </c>
      <c r="G275" s="87" t="s">
        <v>615</v>
      </c>
      <c r="J275" s="87" t="s">
        <v>436</v>
      </c>
    </row>
    <row r="276" spans="1:10" x14ac:dyDescent="0.15">
      <c r="A276" s="107">
        <v>449</v>
      </c>
      <c r="B276" s="87" t="s">
        <v>443</v>
      </c>
      <c r="C276" s="91" t="s">
        <v>291</v>
      </c>
      <c r="D276" s="85" t="s">
        <v>440</v>
      </c>
      <c r="E276" s="87" t="s">
        <v>255</v>
      </c>
      <c r="F276" s="87" t="s">
        <v>566</v>
      </c>
      <c r="G276" s="87" t="s">
        <v>615</v>
      </c>
      <c r="J276" s="87" t="s">
        <v>443</v>
      </c>
    </row>
    <row r="277" spans="1:10" x14ac:dyDescent="0.15">
      <c r="A277" s="107">
        <v>450</v>
      </c>
      <c r="B277" s="87" t="s">
        <v>438</v>
      </c>
      <c r="C277" s="91" t="s">
        <v>442</v>
      </c>
      <c r="D277" s="85" t="s">
        <v>440</v>
      </c>
      <c r="E277" s="87" t="s">
        <v>255</v>
      </c>
      <c r="F277" s="87" t="s">
        <v>566</v>
      </c>
      <c r="G277" s="87" t="s">
        <v>615</v>
      </c>
      <c r="J277" s="87" t="s">
        <v>438</v>
      </c>
    </row>
    <row r="278" spans="1:10" x14ac:dyDescent="0.15">
      <c r="A278" s="107">
        <v>451</v>
      </c>
      <c r="B278" s="104" t="s">
        <v>568</v>
      </c>
      <c r="C278" s="91" t="s">
        <v>607</v>
      </c>
      <c r="D278" s="87" t="s">
        <v>394</v>
      </c>
      <c r="E278" s="87" t="s">
        <v>255</v>
      </c>
      <c r="F278" s="85" t="s">
        <v>632</v>
      </c>
      <c r="G278" s="85" t="s">
        <v>618</v>
      </c>
    </row>
    <row r="279" spans="1:10" x14ac:dyDescent="0.15">
      <c r="A279" s="107">
        <v>452</v>
      </c>
      <c r="B279" s="101" t="s">
        <v>392</v>
      </c>
      <c r="C279" s="91" t="s">
        <v>393</v>
      </c>
      <c r="D279" s="87" t="s">
        <v>394</v>
      </c>
      <c r="E279" s="87" t="s">
        <v>255</v>
      </c>
      <c r="F279" s="85" t="s">
        <v>617</v>
      </c>
      <c r="G279" s="85" t="s">
        <v>618</v>
      </c>
    </row>
    <row r="280" spans="1:10" x14ac:dyDescent="0.15">
      <c r="A280" s="107">
        <v>453</v>
      </c>
      <c r="B280" s="104" t="s">
        <v>567</v>
      </c>
      <c r="C280" s="91" t="s">
        <v>609</v>
      </c>
      <c r="D280" s="87" t="s">
        <v>610</v>
      </c>
      <c r="E280" s="87" t="s">
        <v>255</v>
      </c>
      <c r="F280" s="85" t="s">
        <v>611</v>
      </c>
      <c r="G280" s="85" t="s">
        <v>618</v>
      </c>
      <c r="J280" s="91"/>
    </row>
    <row r="281" spans="1:10" ht="13.5" customHeight="1" x14ac:dyDescent="0.15">
      <c r="A281" s="107">
        <v>454</v>
      </c>
      <c r="B281" s="91" t="s">
        <v>612</v>
      </c>
      <c r="C281" s="91" t="s">
        <v>613</v>
      </c>
      <c r="D281" s="87" t="s">
        <v>610</v>
      </c>
      <c r="E281" s="87" t="s">
        <v>255</v>
      </c>
      <c r="F281" s="85" t="s">
        <v>614</v>
      </c>
      <c r="G281" s="85" t="s">
        <v>618</v>
      </c>
    </row>
    <row r="282" spans="1:10" x14ac:dyDescent="0.15">
      <c r="A282" s="107">
        <v>455</v>
      </c>
      <c r="B282" s="93" t="s">
        <v>860</v>
      </c>
      <c r="C282" s="104" t="s">
        <v>346</v>
      </c>
      <c r="D282" s="92" t="s">
        <v>1049</v>
      </c>
      <c r="E282" s="87" t="s">
        <v>859</v>
      </c>
      <c r="F282" s="85" t="s">
        <v>673</v>
      </c>
      <c r="G282" s="85" t="s">
        <v>618</v>
      </c>
    </row>
    <row r="283" spans="1:10" x14ac:dyDescent="0.15">
      <c r="A283" s="107">
        <v>456</v>
      </c>
      <c r="B283" s="93" t="s">
        <v>331</v>
      </c>
      <c r="C283" s="104" t="s">
        <v>347</v>
      </c>
      <c r="D283" s="92" t="s">
        <v>1049</v>
      </c>
      <c r="E283" s="87" t="s">
        <v>859</v>
      </c>
      <c r="F283" s="85" t="s">
        <v>675</v>
      </c>
      <c r="G283" s="85" t="s">
        <v>618</v>
      </c>
    </row>
    <row r="284" spans="1:10" x14ac:dyDescent="0.15">
      <c r="A284" s="107">
        <v>457</v>
      </c>
      <c r="B284" s="91" t="s">
        <v>388</v>
      </c>
      <c r="C284" s="91" t="s">
        <v>387</v>
      </c>
      <c r="D284" s="87" t="s">
        <v>523</v>
      </c>
      <c r="E284" s="87" t="s">
        <v>255</v>
      </c>
      <c r="F284" s="85" t="s">
        <v>327</v>
      </c>
      <c r="G284" s="85" t="s">
        <v>618</v>
      </c>
    </row>
    <row r="285" spans="1:10" x14ac:dyDescent="0.15">
      <c r="A285" s="107">
        <v>458</v>
      </c>
      <c r="B285" s="91" t="s">
        <v>259</v>
      </c>
      <c r="C285" s="91" t="s">
        <v>258</v>
      </c>
      <c r="D285" s="87" t="s">
        <v>523</v>
      </c>
      <c r="E285" s="87" t="s">
        <v>255</v>
      </c>
      <c r="F285" s="85" t="s">
        <v>327</v>
      </c>
      <c r="G285" s="85" t="s">
        <v>618</v>
      </c>
    </row>
    <row r="286" spans="1:10" x14ac:dyDescent="0.15">
      <c r="A286" s="117">
        <v>459</v>
      </c>
      <c r="B286" s="115" t="s">
        <v>863</v>
      </c>
      <c r="C286" s="115" t="s">
        <v>864</v>
      </c>
      <c r="D286" s="113" t="s">
        <v>830</v>
      </c>
      <c r="E286" s="113" t="s">
        <v>255</v>
      </c>
      <c r="F286" s="114" t="s">
        <v>809</v>
      </c>
      <c r="G286" s="114" t="s">
        <v>775</v>
      </c>
      <c r="H286" s="116">
        <v>310</v>
      </c>
      <c r="I286" s="116"/>
    </row>
    <row r="287" spans="1:10" x14ac:dyDescent="0.15">
      <c r="A287" s="117">
        <v>460</v>
      </c>
      <c r="B287" s="115" t="s">
        <v>829</v>
      </c>
      <c r="C287" s="115" t="s">
        <v>258</v>
      </c>
      <c r="D287" s="113" t="s">
        <v>830</v>
      </c>
      <c r="E287" s="113" t="s">
        <v>255</v>
      </c>
      <c r="F287" s="114" t="s">
        <v>809</v>
      </c>
      <c r="G287" s="114" t="s">
        <v>775</v>
      </c>
      <c r="H287" s="116">
        <v>320</v>
      </c>
      <c r="I287" s="116"/>
    </row>
    <row r="288" spans="1:10" x14ac:dyDescent="0.15">
      <c r="A288" s="117">
        <v>461</v>
      </c>
      <c r="B288" s="115" t="s">
        <v>867</v>
      </c>
      <c r="C288" s="115" t="s">
        <v>836</v>
      </c>
      <c r="D288" s="113" t="s">
        <v>830</v>
      </c>
      <c r="E288" s="113" t="s">
        <v>255</v>
      </c>
      <c r="F288" s="114" t="s">
        <v>865</v>
      </c>
      <c r="G288" s="114" t="s">
        <v>866</v>
      </c>
      <c r="H288" s="116"/>
      <c r="I288" s="116"/>
    </row>
    <row r="289" spans="1:10" x14ac:dyDescent="0.15">
      <c r="A289" s="117">
        <v>462</v>
      </c>
      <c r="B289" s="115" t="s">
        <v>841</v>
      </c>
      <c r="C289" s="115" t="s">
        <v>837</v>
      </c>
      <c r="D289" s="113" t="s">
        <v>838</v>
      </c>
      <c r="E289" s="113" t="s">
        <v>255</v>
      </c>
      <c r="F289" s="114" t="s">
        <v>840</v>
      </c>
      <c r="G289" s="114" t="s">
        <v>839</v>
      </c>
      <c r="H289" s="116"/>
      <c r="I289" s="116"/>
    </row>
    <row r="290" spans="1:10" x14ac:dyDescent="0.15">
      <c r="A290" s="117">
        <v>463</v>
      </c>
      <c r="B290" s="115"/>
      <c r="C290" s="115"/>
      <c r="D290" s="113"/>
      <c r="E290" s="113"/>
      <c r="F290" s="114"/>
      <c r="G290" s="114"/>
      <c r="H290" s="116"/>
      <c r="I290" s="116"/>
    </row>
    <row r="291" spans="1:10" x14ac:dyDescent="0.15">
      <c r="A291" s="117">
        <v>464</v>
      </c>
      <c r="B291" s="114" t="s">
        <v>818</v>
      </c>
      <c r="C291" s="114" t="s">
        <v>804</v>
      </c>
      <c r="D291" s="114" t="s">
        <v>819</v>
      </c>
      <c r="E291" s="114" t="s">
        <v>845</v>
      </c>
      <c r="F291" s="114" t="s">
        <v>820</v>
      </c>
      <c r="G291" s="114" t="s">
        <v>766</v>
      </c>
      <c r="H291" s="116">
        <v>300</v>
      </c>
      <c r="I291" s="116"/>
      <c r="J291" s="114" t="s">
        <v>821</v>
      </c>
    </row>
    <row r="292" spans="1:10" x14ac:dyDescent="0.15">
      <c r="A292" s="117">
        <v>465</v>
      </c>
      <c r="B292" s="114" t="s">
        <v>818</v>
      </c>
      <c r="C292" s="114" t="s">
        <v>822</v>
      </c>
      <c r="D292" s="114" t="s">
        <v>819</v>
      </c>
      <c r="E292" s="114" t="s">
        <v>770</v>
      </c>
      <c r="F292" s="114" t="s">
        <v>823</v>
      </c>
      <c r="G292" s="114" t="s">
        <v>766</v>
      </c>
      <c r="H292" s="116">
        <v>100</v>
      </c>
      <c r="I292" s="116"/>
      <c r="J292" s="114" t="s">
        <v>824</v>
      </c>
    </row>
    <row r="293" spans="1:10" x14ac:dyDescent="0.15">
      <c r="A293" s="117">
        <v>466</v>
      </c>
      <c r="B293" s="114" t="s">
        <v>825</v>
      </c>
      <c r="C293" s="114" t="s">
        <v>826</v>
      </c>
      <c r="D293" s="114" t="s">
        <v>819</v>
      </c>
      <c r="E293" s="114" t="s">
        <v>770</v>
      </c>
      <c r="F293" s="114" t="s">
        <v>766</v>
      </c>
      <c r="G293" s="114" t="s">
        <v>278</v>
      </c>
      <c r="H293" s="116">
        <v>1620</v>
      </c>
      <c r="I293" s="116"/>
      <c r="J293" s="114"/>
    </row>
    <row r="294" spans="1:10" x14ac:dyDescent="0.15">
      <c r="A294" s="117">
        <v>467</v>
      </c>
      <c r="B294" s="114" t="s">
        <v>827</v>
      </c>
      <c r="C294" s="114" t="s">
        <v>828</v>
      </c>
      <c r="D294" s="114" t="s">
        <v>819</v>
      </c>
      <c r="E294" s="114" t="s">
        <v>770</v>
      </c>
      <c r="F294" s="114" t="s">
        <v>766</v>
      </c>
      <c r="G294" s="114" t="s">
        <v>278</v>
      </c>
      <c r="H294" s="116">
        <v>1650</v>
      </c>
      <c r="I294" s="116"/>
      <c r="J294" s="114"/>
    </row>
    <row r="295" spans="1:10" x14ac:dyDescent="0.15">
      <c r="A295" s="117">
        <v>468</v>
      </c>
      <c r="B295" s="101" t="s">
        <v>389</v>
      </c>
      <c r="C295" s="91" t="s">
        <v>390</v>
      </c>
      <c r="D295" s="87" t="s">
        <v>391</v>
      </c>
      <c r="E295" s="87" t="s">
        <v>255</v>
      </c>
      <c r="F295" s="85" t="s">
        <v>617</v>
      </c>
      <c r="G295" s="85" t="s">
        <v>318</v>
      </c>
    </row>
    <row r="296" spans="1:10" x14ac:dyDescent="0.15">
      <c r="A296" s="117">
        <v>469</v>
      </c>
      <c r="B296" s="115" t="s">
        <v>847</v>
      </c>
      <c r="C296" s="115" t="s">
        <v>848</v>
      </c>
      <c r="D296" s="113" t="s">
        <v>846</v>
      </c>
      <c r="E296" s="87" t="s">
        <v>255</v>
      </c>
      <c r="F296" s="114" t="s">
        <v>851</v>
      </c>
      <c r="G296" s="114"/>
    </row>
    <row r="297" spans="1:10" x14ac:dyDescent="0.15">
      <c r="A297" s="117">
        <v>470</v>
      </c>
      <c r="B297" s="115" t="s">
        <v>849</v>
      </c>
      <c r="C297" s="115" t="s">
        <v>850</v>
      </c>
      <c r="D297" s="113" t="s">
        <v>846</v>
      </c>
      <c r="E297" s="87" t="s">
        <v>255</v>
      </c>
      <c r="F297" s="114" t="s">
        <v>851</v>
      </c>
      <c r="G297" s="114"/>
      <c r="H297" s="116"/>
      <c r="I297" s="116"/>
    </row>
    <row r="298" spans="1:10" x14ac:dyDescent="0.15">
      <c r="A298" s="117">
        <v>471</v>
      </c>
      <c r="B298" s="106" t="s">
        <v>311</v>
      </c>
      <c r="C298" s="106" t="s">
        <v>313</v>
      </c>
      <c r="D298" s="2" t="s">
        <v>685</v>
      </c>
      <c r="E298" s="87" t="s">
        <v>513</v>
      </c>
      <c r="F298" s="87" t="s">
        <v>371</v>
      </c>
      <c r="G298" s="87" t="s">
        <v>371</v>
      </c>
    </row>
    <row r="299" spans="1:10" x14ac:dyDescent="0.15">
      <c r="A299" s="117">
        <v>472</v>
      </c>
      <c r="B299" s="106" t="s">
        <v>312</v>
      </c>
      <c r="C299" s="106" t="s">
        <v>314</v>
      </c>
      <c r="D299" s="2" t="s">
        <v>685</v>
      </c>
      <c r="E299" s="87" t="s">
        <v>513</v>
      </c>
      <c r="F299" s="87" t="s">
        <v>371</v>
      </c>
      <c r="G299" s="87" t="s">
        <v>371</v>
      </c>
      <c r="H299" s="118"/>
      <c r="I299" s="118"/>
    </row>
    <row r="300" spans="1:10" x14ac:dyDescent="0.15">
      <c r="A300" s="117">
        <v>473</v>
      </c>
      <c r="B300" s="114" t="s">
        <v>831</v>
      </c>
      <c r="C300" s="114" t="s">
        <v>832</v>
      </c>
      <c r="D300" s="114" t="s">
        <v>833</v>
      </c>
      <c r="E300" s="114" t="s">
        <v>834</v>
      </c>
    </row>
    <row r="301" spans="1:10" x14ac:dyDescent="0.15">
      <c r="B301" s="87"/>
      <c r="C301" s="87"/>
      <c r="D301" s="87"/>
      <c r="H301" s="118"/>
      <c r="I301" s="118"/>
    </row>
    <row r="302" spans="1:10" x14ac:dyDescent="0.15">
      <c r="B302" s="87"/>
      <c r="C302" s="87"/>
      <c r="D302" s="87"/>
    </row>
    <row r="303" spans="1:10" x14ac:dyDescent="0.15">
      <c r="A303" s="87">
        <v>801</v>
      </c>
      <c r="B303" s="87" t="s">
        <v>706</v>
      </c>
      <c r="C303" s="87" t="s">
        <v>707</v>
      </c>
      <c r="D303" s="87" t="s">
        <v>708</v>
      </c>
      <c r="E303" s="85" t="s">
        <v>9</v>
      </c>
      <c r="F303" s="85" t="s">
        <v>709</v>
      </c>
      <c r="G303" s="85" t="s">
        <v>709</v>
      </c>
      <c r="H303" s="94">
        <v>435</v>
      </c>
    </row>
    <row r="304" spans="1:10" x14ac:dyDescent="0.15">
      <c r="A304" s="87">
        <v>802</v>
      </c>
      <c r="B304" s="85" t="s">
        <v>710</v>
      </c>
      <c r="C304" s="85" t="s">
        <v>711</v>
      </c>
      <c r="D304" s="87" t="s">
        <v>708</v>
      </c>
      <c r="E304" s="85" t="s">
        <v>10</v>
      </c>
      <c r="F304" s="85" t="s">
        <v>709</v>
      </c>
      <c r="G304" s="85" t="s">
        <v>709</v>
      </c>
      <c r="H304" s="94">
        <v>465</v>
      </c>
    </row>
    <row r="305" spans="1:8" x14ac:dyDescent="0.15">
      <c r="A305" s="87">
        <v>803</v>
      </c>
      <c r="B305" s="85" t="s">
        <v>712</v>
      </c>
      <c r="C305" s="85" t="s">
        <v>713</v>
      </c>
      <c r="D305" s="87" t="s">
        <v>708</v>
      </c>
      <c r="E305" s="85" t="s">
        <v>11</v>
      </c>
      <c r="F305" s="85" t="s">
        <v>709</v>
      </c>
      <c r="G305" s="85" t="s">
        <v>709</v>
      </c>
      <c r="H305" s="94">
        <v>500</v>
      </c>
    </row>
    <row r="306" spans="1:8" x14ac:dyDescent="0.15">
      <c r="A306" s="87">
        <v>804</v>
      </c>
      <c r="B306" s="85" t="s">
        <v>714</v>
      </c>
      <c r="C306" s="85" t="s">
        <v>715</v>
      </c>
      <c r="D306" s="87" t="s">
        <v>708</v>
      </c>
      <c r="E306" s="85" t="s">
        <v>9</v>
      </c>
      <c r="F306" s="85" t="s">
        <v>716</v>
      </c>
      <c r="G306" s="85" t="s">
        <v>709</v>
      </c>
      <c r="H306" s="94">
        <v>560</v>
      </c>
    </row>
    <row r="307" spans="1:8" x14ac:dyDescent="0.15">
      <c r="A307" s="87">
        <v>805</v>
      </c>
      <c r="B307" s="85" t="s">
        <v>717</v>
      </c>
      <c r="C307" s="85" t="s">
        <v>718</v>
      </c>
      <c r="D307" s="87" t="s">
        <v>708</v>
      </c>
      <c r="E307" s="85" t="s">
        <v>10</v>
      </c>
      <c r="F307" s="85" t="s">
        <v>716</v>
      </c>
      <c r="G307" s="85" t="s">
        <v>709</v>
      </c>
      <c r="H307" s="94">
        <v>590</v>
      </c>
    </row>
    <row r="308" spans="1:8" x14ac:dyDescent="0.15">
      <c r="A308" s="87">
        <v>806</v>
      </c>
      <c r="B308" s="85" t="s">
        <v>719</v>
      </c>
      <c r="C308" s="85" t="s">
        <v>720</v>
      </c>
      <c r="D308" s="87" t="s">
        <v>708</v>
      </c>
      <c r="E308" s="85" t="s">
        <v>11</v>
      </c>
      <c r="F308" s="85" t="s">
        <v>716</v>
      </c>
      <c r="G308" s="85" t="s">
        <v>709</v>
      </c>
      <c r="H308" s="94">
        <v>620</v>
      </c>
    </row>
    <row r="309" spans="1:8" x14ac:dyDescent="0.15">
      <c r="A309" s="87">
        <v>807</v>
      </c>
      <c r="B309" s="85" t="s">
        <v>721</v>
      </c>
      <c r="C309" s="85" t="s">
        <v>722</v>
      </c>
      <c r="D309" s="87" t="s">
        <v>708</v>
      </c>
      <c r="E309" s="85" t="s">
        <v>9</v>
      </c>
      <c r="F309" s="85" t="s">
        <v>716</v>
      </c>
      <c r="G309" s="85" t="s">
        <v>716</v>
      </c>
      <c r="H309" s="94">
        <v>180</v>
      </c>
    </row>
    <row r="310" spans="1:8" x14ac:dyDescent="0.15">
      <c r="A310" s="87">
        <v>808</v>
      </c>
      <c r="B310" s="85" t="s">
        <v>723</v>
      </c>
      <c r="C310" s="85" t="s">
        <v>724</v>
      </c>
      <c r="D310" s="87" t="s">
        <v>708</v>
      </c>
      <c r="E310" s="85" t="s">
        <v>10</v>
      </c>
      <c r="F310" s="85" t="s">
        <v>716</v>
      </c>
      <c r="G310" s="85" t="s">
        <v>716</v>
      </c>
      <c r="H310" s="94">
        <v>180</v>
      </c>
    </row>
    <row r="311" spans="1:8" x14ac:dyDescent="0.15">
      <c r="A311" s="87">
        <v>809</v>
      </c>
      <c r="B311" s="85" t="s">
        <v>725</v>
      </c>
      <c r="C311" s="85" t="s">
        <v>726</v>
      </c>
      <c r="D311" s="87" t="s">
        <v>708</v>
      </c>
      <c r="E311" s="85" t="s">
        <v>11</v>
      </c>
      <c r="F311" s="85" t="s">
        <v>716</v>
      </c>
      <c r="G311" s="85" t="s">
        <v>716</v>
      </c>
      <c r="H311" s="94">
        <v>180</v>
      </c>
    </row>
    <row r="312" spans="1:8" x14ac:dyDescent="0.15">
      <c r="A312" s="87">
        <v>810</v>
      </c>
      <c r="B312" s="85" t="s">
        <v>706</v>
      </c>
      <c r="C312" s="85" t="s">
        <v>707</v>
      </c>
      <c r="D312" s="85" t="s">
        <v>727</v>
      </c>
      <c r="E312" s="85" t="s">
        <v>9</v>
      </c>
      <c r="F312" s="85" t="s">
        <v>709</v>
      </c>
      <c r="G312" s="85" t="s">
        <v>709</v>
      </c>
      <c r="H312" s="94">
        <v>435</v>
      </c>
    </row>
    <row r="313" spans="1:8" x14ac:dyDescent="0.15">
      <c r="A313" s="87">
        <v>811</v>
      </c>
      <c r="B313" s="85" t="s">
        <v>710</v>
      </c>
      <c r="C313" s="85" t="s">
        <v>711</v>
      </c>
      <c r="D313" s="85" t="s">
        <v>727</v>
      </c>
      <c r="E313" s="85" t="s">
        <v>10</v>
      </c>
      <c r="F313" s="85" t="s">
        <v>709</v>
      </c>
      <c r="G313" s="85" t="s">
        <v>709</v>
      </c>
      <c r="H313" s="94">
        <v>465</v>
      </c>
    </row>
    <row r="314" spans="1:8" x14ac:dyDescent="0.15">
      <c r="A314" s="87">
        <v>812</v>
      </c>
      <c r="B314" s="85" t="s">
        <v>712</v>
      </c>
      <c r="C314" s="85" t="s">
        <v>713</v>
      </c>
      <c r="D314" s="85" t="s">
        <v>727</v>
      </c>
      <c r="E314" s="85" t="s">
        <v>11</v>
      </c>
      <c r="F314" s="85" t="s">
        <v>709</v>
      </c>
      <c r="G314" s="85" t="s">
        <v>709</v>
      </c>
      <c r="H314" s="94">
        <v>500</v>
      </c>
    </row>
    <row r="315" spans="1:8" x14ac:dyDescent="0.15">
      <c r="A315" s="87">
        <v>813</v>
      </c>
      <c r="B315" s="85" t="s">
        <v>728</v>
      </c>
      <c r="C315" s="85" t="s">
        <v>715</v>
      </c>
      <c r="D315" s="85" t="s">
        <v>727</v>
      </c>
      <c r="E315" s="85" t="s">
        <v>9</v>
      </c>
      <c r="F315" s="85" t="s">
        <v>709</v>
      </c>
      <c r="G315" s="85" t="s">
        <v>709</v>
      </c>
      <c r="H315" s="94">
        <v>180</v>
      </c>
    </row>
    <row r="316" spans="1:8" x14ac:dyDescent="0.15">
      <c r="A316" s="87">
        <v>814</v>
      </c>
      <c r="B316" s="85" t="s">
        <v>729</v>
      </c>
      <c r="C316" s="85" t="s">
        <v>718</v>
      </c>
      <c r="D316" s="87" t="s">
        <v>727</v>
      </c>
      <c r="E316" s="85" t="s">
        <v>10</v>
      </c>
      <c r="F316" s="85" t="s">
        <v>709</v>
      </c>
      <c r="G316" s="85" t="s">
        <v>709</v>
      </c>
      <c r="H316" s="94">
        <v>180</v>
      </c>
    </row>
    <row r="317" spans="1:8" x14ac:dyDescent="0.15">
      <c r="A317" s="87">
        <v>815</v>
      </c>
      <c r="B317" s="85" t="s">
        <v>730</v>
      </c>
      <c r="C317" s="85" t="s">
        <v>720</v>
      </c>
      <c r="D317" s="85" t="s">
        <v>727</v>
      </c>
      <c r="E317" s="85" t="s">
        <v>11</v>
      </c>
      <c r="F317" s="85" t="s">
        <v>709</v>
      </c>
      <c r="G317" s="85" t="s">
        <v>709</v>
      </c>
      <c r="H317" s="94">
        <v>180</v>
      </c>
    </row>
    <row r="318" spans="1:8" x14ac:dyDescent="0.15">
      <c r="A318" s="87">
        <v>816</v>
      </c>
      <c r="B318" s="85" t="s">
        <v>731</v>
      </c>
      <c r="C318" s="85" t="s">
        <v>714</v>
      </c>
      <c r="D318" s="85" t="s">
        <v>727</v>
      </c>
      <c r="E318" s="85" t="s">
        <v>9</v>
      </c>
      <c r="F318" s="85" t="s">
        <v>709</v>
      </c>
      <c r="G318" s="85" t="s">
        <v>716</v>
      </c>
      <c r="H318" s="94">
        <v>560</v>
      </c>
    </row>
    <row r="319" spans="1:8" x14ac:dyDescent="0.15">
      <c r="A319" s="87">
        <v>817</v>
      </c>
      <c r="B319" s="85" t="s">
        <v>732</v>
      </c>
      <c r="C319" s="85" t="s">
        <v>717</v>
      </c>
      <c r="D319" s="85" t="s">
        <v>727</v>
      </c>
      <c r="E319" s="85" t="s">
        <v>10</v>
      </c>
      <c r="F319" s="85" t="s">
        <v>709</v>
      </c>
      <c r="G319" s="85" t="s">
        <v>716</v>
      </c>
      <c r="H319" s="94">
        <v>590</v>
      </c>
    </row>
    <row r="320" spans="1:8" x14ac:dyDescent="0.15">
      <c r="A320" s="87">
        <v>818</v>
      </c>
      <c r="B320" s="85" t="s">
        <v>733</v>
      </c>
      <c r="C320" s="85" t="s">
        <v>719</v>
      </c>
      <c r="D320" s="85" t="s">
        <v>727</v>
      </c>
      <c r="E320" s="85" t="s">
        <v>11</v>
      </c>
      <c r="F320" s="85" t="s">
        <v>709</v>
      </c>
      <c r="G320" s="85" t="s">
        <v>716</v>
      </c>
      <c r="H320" s="94">
        <v>620</v>
      </c>
    </row>
    <row r="321" spans="1:8" x14ac:dyDescent="0.15">
      <c r="A321" s="87">
        <v>819</v>
      </c>
      <c r="B321" s="85" t="s">
        <v>722</v>
      </c>
      <c r="C321" s="85" t="s">
        <v>721</v>
      </c>
      <c r="D321" s="85" t="s">
        <v>727</v>
      </c>
      <c r="E321" s="85" t="s">
        <v>9</v>
      </c>
      <c r="F321" s="85" t="s">
        <v>716</v>
      </c>
      <c r="G321" s="85" t="s">
        <v>716</v>
      </c>
      <c r="H321" s="94">
        <v>180</v>
      </c>
    </row>
    <row r="322" spans="1:8" x14ac:dyDescent="0.15">
      <c r="A322" s="87">
        <v>820</v>
      </c>
      <c r="B322" s="85" t="s">
        <v>724</v>
      </c>
      <c r="C322" s="85" t="s">
        <v>723</v>
      </c>
      <c r="D322" s="85" t="s">
        <v>727</v>
      </c>
      <c r="E322" s="85" t="s">
        <v>10</v>
      </c>
      <c r="F322" s="85" t="s">
        <v>716</v>
      </c>
      <c r="G322" s="85" t="s">
        <v>716</v>
      </c>
      <c r="H322" s="94">
        <v>180</v>
      </c>
    </row>
    <row r="323" spans="1:8" x14ac:dyDescent="0.15">
      <c r="A323" s="87">
        <v>821</v>
      </c>
      <c r="B323" s="85" t="s">
        <v>726</v>
      </c>
      <c r="C323" s="85" t="s">
        <v>725</v>
      </c>
      <c r="D323" s="85" t="s">
        <v>727</v>
      </c>
      <c r="E323" s="85" t="s">
        <v>11</v>
      </c>
      <c r="F323" s="85" t="s">
        <v>716</v>
      </c>
      <c r="G323" s="85" t="s">
        <v>716</v>
      </c>
      <c r="H323" s="94">
        <v>180</v>
      </c>
    </row>
    <row r="324" spans="1:8" x14ac:dyDescent="0.15">
      <c r="A324" s="87">
        <v>822</v>
      </c>
      <c r="B324" s="85" t="s">
        <v>706</v>
      </c>
      <c r="C324" s="85" t="s">
        <v>707</v>
      </c>
      <c r="D324" s="85" t="s">
        <v>734</v>
      </c>
      <c r="E324" s="85" t="s">
        <v>9</v>
      </c>
      <c r="F324" s="85" t="s">
        <v>709</v>
      </c>
      <c r="G324" s="85" t="s">
        <v>709</v>
      </c>
      <c r="H324" s="94">
        <v>435</v>
      </c>
    </row>
    <row r="325" spans="1:8" x14ac:dyDescent="0.15">
      <c r="A325" s="87">
        <v>823</v>
      </c>
      <c r="B325" s="85" t="s">
        <v>710</v>
      </c>
      <c r="C325" s="85" t="s">
        <v>711</v>
      </c>
      <c r="D325" s="85" t="s">
        <v>734</v>
      </c>
      <c r="E325" s="85" t="s">
        <v>10</v>
      </c>
      <c r="F325" s="85" t="s">
        <v>709</v>
      </c>
      <c r="G325" s="85" t="s">
        <v>709</v>
      </c>
      <c r="H325" s="94">
        <v>465</v>
      </c>
    </row>
    <row r="326" spans="1:8" x14ac:dyDescent="0.15">
      <c r="A326" s="87">
        <v>824</v>
      </c>
      <c r="B326" s="85" t="s">
        <v>712</v>
      </c>
      <c r="C326" s="85" t="s">
        <v>713</v>
      </c>
      <c r="D326" s="85" t="s">
        <v>734</v>
      </c>
      <c r="E326" s="85" t="s">
        <v>11</v>
      </c>
      <c r="F326" s="85" t="s">
        <v>709</v>
      </c>
      <c r="G326" s="85" t="s">
        <v>709</v>
      </c>
      <c r="H326" s="94">
        <v>500</v>
      </c>
    </row>
    <row r="327" spans="1:8" x14ac:dyDescent="0.15">
      <c r="A327" s="87">
        <v>825</v>
      </c>
      <c r="B327" s="85" t="s">
        <v>722</v>
      </c>
      <c r="C327" s="85" t="s">
        <v>715</v>
      </c>
      <c r="D327" s="85" t="s">
        <v>734</v>
      </c>
      <c r="E327" s="85" t="s">
        <v>9</v>
      </c>
      <c r="F327" s="85" t="s">
        <v>716</v>
      </c>
      <c r="G327" s="85" t="s">
        <v>709</v>
      </c>
      <c r="H327" s="94">
        <v>1000</v>
      </c>
    </row>
    <row r="328" spans="1:8" x14ac:dyDescent="0.15">
      <c r="A328" s="87">
        <v>826</v>
      </c>
      <c r="B328" s="85" t="s">
        <v>724</v>
      </c>
      <c r="C328" s="85" t="s">
        <v>718</v>
      </c>
      <c r="D328" s="85" t="s">
        <v>734</v>
      </c>
      <c r="E328" s="85" t="s">
        <v>10</v>
      </c>
      <c r="F328" s="85" t="s">
        <v>716</v>
      </c>
      <c r="G328" s="85" t="s">
        <v>709</v>
      </c>
      <c r="H328" s="94">
        <v>1040</v>
      </c>
    </row>
    <row r="329" spans="1:8" x14ac:dyDescent="0.15">
      <c r="A329" s="87">
        <v>827</v>
      </c>
      <c r="B329" s="85" t="s">
        <v>726</v>
      </c>
      <c r="C329" s="85" t="s">
        <v>720</v>
      </c>
      <c r="D329" s="85" t="s">
        <v>734</v>
      </c>
      <c r="E329" s="85" t="s">
        <v>11</v>
      </c>
      <c r="F329" s="85" t="s">
        <v>716</v>
      </c>
      <c r="G329" s="85" t="s">
        <v>709</v>
      </c>
      <c r="H329" s="94">
        <v>1080</v>
      </c>
    </row>
    <row r="330" spans="1:8" x14ac:dyDescent="0.15">
      <c r="A330" s="87">
        <v>828</v>
      </c>
      <c r="B330" s="85" t="s">
        <v>706</v>
      </c>
      <c r="C330" s="85" t="s">
        <v>707</v>
      </c>
      <c r="D330" s="85" t="s">
        <v>735</v>
      </c>
      <c r="E330" s="85" t="s">
        <v>9</v>
      </c>
      <c r="F330" s="85" t="s">
        <v>709</v>
      </c>
      <c r="G330" s="85" t="s">
        <v>709</v>
      </c>
      <c r="H330" s="94">
        <v>435</v>
      </c>
    </row>
    <row r="331" spans="1:8" x14ac:dyDescent="0.15">
      <c r="A331" s="87">
        <v>829</v>
      </c>
      <c r="B331" s="85" t="s">
        <v>710</v>
      </c>
      <c r="C331" s="85" t="s">
        <v>711</v>
      </c>
      <c r="D331" s="85" t="s">
        <v>735</v>
      </c>
      <c r="E331" s="85" t="s">
        <v>10</v>
      </c>
      <c r="F331" s="85" t="s">
        <v>709</v>
      </c>
      <c r="G331" s="85" t="s">
        <v>709</v>
      </c>
      <c r="H331" s="94">
        <v>465</v>
      </c>
    </row>
    <row r="332" spans="1:8" x14ac:dyDescent="0.15">
      <c r="A332" s="87">
        <v>830</v>
      </c>
      <c r="B332" s="85" t="s">
        <v>712</v>
      </c>
      <c r="C332" s="85" t="s">
        <v>713</v>
      </c>
      <c r="D332" s="85" t="s">
        <v>735</v>
      </c>
      <c r="E332" s="85" t="s">
        <v>11</v>
      </c>
      <c r="F332" s="85" t="s">
        <v>709</v>
      </c>
      <c r="G332" s="85" t="s">
        <v>709</v>
      </c>
      <c r="H332" s="94">
        <v>500</v>
      </c>
    </row>
    <row r="333" spans="1:8" x14ac:dyDescent="0.15">
      <c r="A333" s="87">
        <v>831</v>
      </c>
      <c r="B333" s="85" t="s">
        <v>728</v>
      </c>
      <c r="C333" s="85" t="s">
        <v>715</v>
      </c>
      <c r="D333" s="85" t="s">
        <v>736</v>
      </c>
      <c r="E333" s="85" t="s">
        <v>9</v>
      </c>
      <c r="F333" s="85" t="s">
        <v>709</v>
      </c>
      <c r="G333" s="85" t="s">
        <v>709</v>
      </c>
      <c r="H333" s="94">
        <v>180</v>
      </c>
    </row>
    <row r="334" spans="1:8" x14ac:dyDescent="0.15">
      <c r="A334" s="87">
        <v>832</v>
      </c>
      <c r="B334" s="85" t="s">
        <v>729</v>
      </c>
      <c r="C334" s="85" t="s">
        <v>718</v>
      </c>
      <c r="D334" s="85" t="s">
        <v>736</v>
      </c>
      <c r="E334" s="85" t="s">
        <v>10</v>
      </c>
      <c r="F334" s="85" t="s">
        <v>709</v>
      </c>
      <c r="G334" s="85" t="s">
        <v>709</v>
      </c>
      <c r="H334" s="94">
        <v>180</v>
      </c>
    </row>
    <row r="335" spans="1:8" x14ac:dyDescent="0.15">
      <c r="A335" s="87">
        <v>833</v>
      </c>
      <c r="B335" s="85" t="s">
        <v>730</v>
      </c>
      <c r="C335" s="85" t="s">
        <v>720</v>
      </c>
      <c r="D335" s="85" t="s">
        <v>736</v>
      </c>
      <c r="E335" s="85" t="s">
        <v>11</v>
      </c>
      <c r="F335" s="85" t="s">
        <v>709</v>
      </c>
      <c r="G335" s="85" t="s">
        <v>709</v>
      </c>
      <c r="H335" s="94">
        <v>180</v>
      </c>
    </row>
    <row r="336" spans="1:8" x14ac:dyDescent="0.15">
      <c r="A336" s="87">
        <v>834</v>
      </c>
      <c r="B336" s="85" t="s">
        <v>731</v>
      </c>
      <c r="C336" s="85" t="s">
        <v>722</v>
      </c>
      <c r="D336" s="85" t="s">
        <v>736</v>
      </c>
      <c r="E336" s="85" t="s">
        <v>9</v>
      </c>
      <c r="F336" s="85" t="s">
        <v>709</v>
      </c>
      <c r="G336" s="85" t="s">
        <v>716</v>
      </c>
      <c r="H336" s="94">
        <v>1000</v>
      </c>
    </row>
    <row r="337" spans="1:8" x14ac:dyDescent="0.15">
      <c r="A337" s="87">
        <v>835</v>
      </c>
      <c r="B337" s="85" t="s">
        <v>732</v>
      </c>
      <c r="C337" s="85" t="s">
        <v>724</v>
      </c>
      <c r="D337" s="85" t="s">
        <v>736</v>
      </c>
      <c r="E337" s="85" t="s">
        <v>10</v>
      </c>
      <c r="F337" s="85" t="s">
        <v>709</v>
      </c>
      <c r="G337" s="85" t="s">
        <v>716</v>
      </c>
      <c r="H337" s="94">
        <v>1040</v>
      </c>
    </row>
    <row r="338" spans="1:8" x14ac:dyDescent="0.15">
      <c r="A338" s="87">
        <v>836</v>
      </c>
      <c r="B338" s="85" t="s">
        <v>733</v>
      </c>
      <c r="C338" s="85" t="s">
        <v>726</v>
      </c>
      <c r="D338" s="85" t="s">
        <v>736</v>
      </c>
      <c r="E338" s="85" t="s">
        <v>11</v>
      </c>
      <c r="F338" s="85" t="s">
        <v>709</v>
      </c>
      <c r="G338" s="85" t="s">
        <v>716</v>
      </c>
      <c r="H338" s="94">
        <v>1080</v>
      </c>
    </row>
    <row r="339" spans="1:8" x14ac:dyDescent="0.15">
      <c r="A339" s="87">
        <v>837</v>
      </c>
      <c r="B339" s="85" t="s">
        <v>737</v>
      </c>
      <c r="C339" s="85" t="s">
        <v>738</v>
      </c>
      <c r="D339" s="85" t="s">
        <v>12</v>
      </c>
      <c r="E339" s="85" t="s">
        <v>9</v>
      </c>
      <c r="F339" s="85" t="s">
        <v>716</v>
      </c>
      <c r="G339" s="85" t="s">
        <v>739</v>
      </c>
      <c r="H339" s="94">
        <v>885</v>
      </c>
    </row>
    <row r="340" spans="1:8" x14ac:dyDescent="0.15">
      <c r="A340" s="87">
        <v>838</v>
      </c>
      <c r="B340" s="85" t="s">
        <v>740</v>
      </c>
      <c r="C340" s="85" t="s">
        <v>741</v>
      </c>
      <c r="D340" s="85" t="s">
        <v>12</v>
      </c>
      <c r="E340" s="85" t="s">
        <v>10</v>
      </c>
      <c r="F340" s="85" t="s">
        <v>716</v>
      </c>
      <c r="G340" s="85" t="s">
        <v>739</v>
      </c>
      <c r="H340" s="94">
        <v>920</v>
      </c>
    </row>
    <row r="341" spans="1:8" x14ac:dyDescent="0.15">
      <c r="A341" s="87">
        <v>839</v>
      </c>
      <c r="B341" s="85" t="s">
        <v>742</v>
      </c>
      <c r="C341" s="85" t="s">
        <v>743</v>
      </c>
      <c r="D341" s="85" t="s">
        <v>12</v>
      </c>
      <c r="E341" s="85" t="s">
        <v>11</v>
      </c>
      <c r="F341" s="85" t="s">
        <v>716</v>
      </c>
      <c r="G341" s="85" t="s">
        <v>739</v>
      </c>
      <c r="H341" s="94">
        <v>955</v>
      </c>
    </row>
    <row r="342" spans="1:8" x14ac:dyDescent="0.15">
      <c r="A342" s="87">
        <v>840</v>
      </c>
      <c r="B342" s="85" t="s">
        <v>744</v>
      </c>
      <c r="C342" s="85" t="s">
        <v>745</v>
      </c>
      <c r="D342" s="85" t="s">
        <v>746</v>
      </c>
      <c r="E342" s="85" t="s">
        <v>9</v>
      </c>
      <c r="F342" s="85" t="s">
        <v>709</v>
      </c>
      <c r="G342" s="85" t="s">
        <v>739</v>
      </c>
      <c r="H342" s="94">
        <v>950</v>
      </c>
    </row>
    <row r="343" spans="1:8" x14ac:dyDescent="0.15">
      <c r="A343" s="87">
        <v>841</v>
      </c>
      <c r="B343" s="85" t="s">
        <v>747</v>
      </c>
      <c r="C343" s="85" t="s">
        <v>748</v>
      </c>
      <c r="D343" s="85" t="s">
        <v>749</v>
      </c>
      <c r="E343" s="85" t="s">
        <v>10</v>
      </c>
      <c r="F343" s="85" t="s">
        <v>709</v>
      </c>
      <c r="G343" s="85" t="s">
        <v>739</v>
      </c>
      <c r="H343" s="94">
        <v>1030</v>
      </c>
    </row>
    <row r="344" spans="1:8" x14ac:dyDescent="0.15">
      <c r="A344" s="87">
        <v>842</v>
      </c>
      <c r="B344" s="85" t="s">
        <v>750</v>
      </c>
      <c r="C344" s="85" t="s">
        <v>7</v>
      </c>
      <c r="D344" s="85" t="s">
        <v>749</v>
      </c>
      <c r="E344" s="85" t="s">
        <v>11</v>
      </c>
      <c r="F344" s="85" t="s">
        <v>709</v>
      </c>
      <c r="G344" s="85" t="s">
        <v>739</v>
      </c>
      <c r="H344" s="94">
        <v>140</v>
      </c>
    </row>
    <row r="345" spans="1:8" x14ac:dyDescent="0.15">
      <c r="A345" s="87">
        <v>843</v>
      </c>
      <c r="B345" s="85" t="s">
        <v>751</v>
      </c>
      <c r="C345" s="85" t="s">
        <v>752</v>
      </c>
      <c r="D345" s="85" t="s">
        <v>12</v>
      </c>
      <c r="E345" s="85" t="s">
        <v>753</v>
      </c>
    </row>
    <row r="346" spans="1:8" x14ac:dyDescent="0.15">
      <c r="A346" s="87">
        <v>844</v>
      </c>
      <c r="B346" s="85" t="s">
        <v>754</v>
      </c>
      <c r="C346" s="85" t="s">
        <v>261</v>
      </c>
      <c r="D346" s="85" t="s">
        <v>12</v>
      </c>
      <c r="E346" s="85" t="s">
        <v>753</v>
      </c>
    </row>
    <row r="347" spans="1:8" x14ac:dyDescent="0.15">
      <c r="A347" s="87">
        <v>845</v>
      </c>
      <c r="B347" s="85" t="s">
        <v>755</v>
      </c>
      <c r="C347" s="85" t="s">
        <v>756</v>
      </c>
      <c r="D347" s="85" t="s">
        <v>12</v>
      </c>
      <c r="E347" s="85" t="s">
        <v>757</v>
      </c>
      <c r="F347" s="85" t="s">
        <v>716</v>
      </c>
      <c r="G347" s="85" t="s">
        <v>716</v>
      </c>
      <c r="H347" s="94">
        <v>1300</v>
      </c>
    </row>
    <row r="348" spans="1:8" x14ac:dyDescent="0.15">
      <c r="A348" s="87">
        <v>846</v>
      </c>
      <c r="B348" s="85" t="s">
        <v>758</v>
      </c>
      <c r="C348" s="85" t="s">
        <v>759</v>
      </c>
      <c r="D348" s="85" t="s">
        <v>760</v>
      </c>
      <c r="E348" s="85" t="s">
        <v>9</v>
      </c>
      <c r="F348" s="85" t="s">
        <v>716</v>
      </c>
      <c r="G348" s="85" t="s">
        <v>716</v>
      </c>
      <c r="H348" s="94">
        <v>1240</v>
      </c>
    </row>
    <row r="349" spans="1:8" x14ac:dyDescent="0.15">
      <c r="A349" s="87">
        <v>847</v>
      </c>
      <c r="B349" s="85" t="s">
        <v>751</v>
      </c>
      <c r="C349" s="85" t="s">
        <v>761</v>
      </c>
      <c r="D349" s="85" t="s">
        <v>760</v>
      </c>
      <c r="E349" s="85" t="s">
        <v>10</v>
      </c>
      <c r="F349" s="85" t="s">
        <v>716</v>
      </c>
      <c r="G349" s="85" t="s">
        <v>716</v>
      </c>
      <c r="H349" s="94">
        <v>1235</v>
      </c>
    </row>
    <row r="350" spans="1:8" x14ac:dyDescent="0.15">
      <c r="A350" s="87">
        <v>848</v>
      </c>
      <c r="B350" s="85" t="s">
        <v>751</v>
      </c>
      <c r="C350" s="85" t="s">
        <v>762</v>
      </c>
      <c r="D350" s="85" t="s">
        <v>763</v>
      </c>
      <c r="E350" s="85" t="s">
        <v>9</v>
      </c>
      <c r="F350" s="85" t="s">
        <v>716</v>
      </c>
      <c r="G350" s="85" t="s">
        <v>716</v>
      </c>
    </row>
    <row r="351" spans="1:8" x14ac:dyDescent="0.15">
      <c r="A351" s="87">
        <v>849</v>
      </c>
      <c r="B351" s="85" t="s">
        <v>764</v>
      </c>
      <c r="C351" s="85" t="s">
        <v>765</v>
      </c>
      <c r="D351" s="85" t="s">
        <v>763</v>
      </c>
      <c r="E351" s="85" t="s">
        <v>10</v>
      </c>
      <c r="F351" s="85" t="s">
        <v>716</v>
      </c>
      <c r="G351" s="85" t="s">
        <v>716</v>
      </c>
    </row>
  </sheetData>
  <mergeCells count="20">
    <mergeCell ref="F80:F81"/>
    <mergeCell ref="C132:C134"/>
    <mergeCell ref="I129:I140"/>
    <mergeCell ref="I193:I198"/>
    <mergeCell ref="I230:I241"/>
    <mergeCell ref="I218:I221"/>
    <mergeCell ref="G113:G114"/>
    <mergeCell ref="G93:G94"/>
    <mergeCell ref="G91:G92"/>
    <mergeCell ref="F99:F100"/>
    <mergeCell ref="F101:F102"/>
    <mergeCell ref="F115:F116"/>
    <mergeCell ref="C129:C131"/>
    <mergeCell ref="F108:F109"/>
    <mergeCell ref="I42:I43"/>
    <mergeCell ref="I46:I47"/>
    <mergeCell ref="I58:I69"/>
    <mergeCell ref="F58:F59"/>
    <mergeCell ref="F60:F61"/>
    <mergeCell ref="F63:F64"/>
  </mergeCells>
  <phoneticPr fontId="2" type="noConversion"/>
  <pageMargins left="0.75" right="0.75" top="1" bottom="1" header="0.5" footer="0.5"/>
  <pageSetup paperSize="9" orientation="portrait" horizontalDpi="1200" verticalDpi="1200" r:id="rId1"/>
  <headerFooter alignWithMargins="0"/>
  <customProperties>
    <customPr name="BudgetSheetCodeName" r:id="rId2"/>
  </customProperties>
  <ignoredErrors>
    <ignoredError sqref="H54:H5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workbookViewId="0">
      <selection activeCell="L18" sqref="L18"/>
    </sheetView>
  </sheetViews>
  <sheetFormatPr defaultRowHeight="14.25" x14ac:dyDescent="0.15"/>
  <cols>
    <col min="1" max="1" width="9" style="137"/>
    <col min="2" max="2" width="16" customWidth="1"/>
    <col min="3" max="3" width="17.875" customWidth="1"/>
    <col min="4" max="4" width="21.875" customWidth="1"/>
    <col min="5" max="5" width="20.5" customWidth="1"/>
    <col min="6" max="6" width="38" customWidth="1"/>
    <col min="7" max="7" width="16.375" customWidth="1"/>
    <col min="8" max="8" width="19.875" customWidth="1"/>
    <col min="9" max="9" width="13.25" customWidth="1"/>
    <col min="10" max="10" width="15" customWidth="1"/>
    <col min="11" max="11" width="15.375" customWidth="1"/>
  </cols>
  <sheetData>
    <row r="1" spans="1:11" ht="18.75" x14ac:dyDescent="0.15">
      <c r="A1" s="8" t="s">
        <v>15</v>
      </c>
      <c r="B1" s="8" t="s">
        <v>16</v>
      </c>
      <c r="C1" s="8" t="s">
        <v>17</v>
      </c>
      <c r="D1" s="8" t="s">
        <v>18</v>
      </c>
      <c r="E1" s="8" t="s">
        <v>19</v>
      </c>
      <c r="F1" s="8" t="s">
        <v>20</v>
      </c>
      <c r="G1" s="8" t="s">
        <v>21</v>
      </c>
      <c r="H1" s="8" t="s">
        <v>252</v>
      </c>
      <c r="I1" s="8" t="s">
        <v>301</v>
      </c>
      <c r="J1" s="3"/>
      <c r="K1" s="8"/>
    </row>
    <row r="2" spans="1:11" x14ac:dyDescent="0.15">
      <c r="A2" s="136">
        <v>1</v>
      </c>
      <c r="B2" s="135" t="str">
        <f>VLOOKUP(A2,数据库!A:H,2,0)</f>
        <v>KC/1</v>
      </c>
      <c r="C2" s="135" t="str">
        <f>VLOOKUP(A2,数据库!A:H,3,0)</f>
        <v>MSC/1</v>
      </c>
      <c r="D2" s="135" t="str">
        <f>VLOOKUP(A2,数据库!A:H,6,0)</f>
        <v>5556T</v>
      </c>
      <c r="E2" s="135" t="str">
        <f>VLOOKUP(A2,数据库!A:H,7,0)</f>
        <v>红4</v>
      </c>
      <c r="F2" s="135" t="str">
        <f>VLOOKUP(A2,数据库!A:H,4,0)</f>
        <v>标准</v>
      </c>
      <c r="G2" s="135" t="str">
        <f>VLOOKUP(A2,数据库!A:H,5,0)</f>
        <v>0.5黑</v>
      </c>
      <c r="H2" s="135" t="e">
        <f>VLOOKUP(A2,数据库!A:J,12,0)</f>
        <v>#REF!</v>
      </c>
      <c r="I2" s="135">
        <f>VLOOKUP(A2,数据库!A:H,8,0)</f>
        <v>650</v>
      </c>
    </row>
    <row r="3" spans="1:11" x14ac:dyDescent="0.15">
      <c r="A3" s="136">
        <v>2</v>
      </c>
      <c r="B3" s="135" t="str">
        <f>VLOOKUP(A3,数据库!A:H,2,0)</f>
        <v>KC/2</v>
      </c>
      <c r="C3" s="135" t="str">
        <f>VLOOKUP(A3,数据库!A:H,3,0)</f>
        <v>MC/A1</v>
      </c>
      <c r="D3" s="135" t="str">
        <f>VLOOKUP(A3,数据库!A:H,6,0)</f>
        <v>5556T</v>
      </c>
      <c r="E3" s="135" t="str">
        <f>VLOOKUP(A3,数据库!A:H,7,0)</f>
        <v>红4</v>
      </c>
      <c r="F3" s="135" t="str">
        <f>VLOOKUP(A3,数据库!A:H,4,0)</f>
        <v>标准</v>
      </c>
      <c r="G3" s="135" t="str">
        <f>VLOOKUP(A3,数据库!A:H,5,0)</f>
        <v>0.5黑</v>
      </c>
      <c r="H3" s="135" t="e">
        <f>VLOOKUP(A3,数据库!A:J,12,0)</f>
        <v>#REF!</v>
      </c>
      <c r="I3" s="135">
        <f>VLOOKUP(A3,数据库!A:H,8,0)</f>
        <v>810</v>
      </c>
    </row>
    <row r="4" spans="1:11" x14ac:dyDescent="0.15">
      <c r="A4" s="136">
        <v>3</v>
      </c>
      <c r="B4" s="135" t="str">
        <f>VLOOKUP(A4,数据库!A:H,2,0)</f>
        <v>KC/3</v>
      </c>
      <c r="C4" s="135" t="str">
        <f>VLOOKUP(A4,数据库!A:H,3,0)</f>
        <v>FJXA/13</v>
      </c>
      <c r="D4" s="135" t="str">
        <f>VLOOKUP(A4,数据库!A:H,6,0)</f>
        <v>5556T</v>
      </c>
      <c r="E4" s="135" t="str">
        <f>VLOOKUP(A4,数据库!A:H,7,0)</f>
        <v>红4</v>
      </c>
      <c r="F4" s="135" t="str">
        <f>VLOOKUP(A4,数据库!A:H,4,0)</f>
        <v>标准</v>
      </c>
      <c r="G4" s="135" t="str">
        <f>VLOOKUP(A4,数据库!A:H,5,0)</f>
        <v>0.5黑</v>
      </c>
      <c r="H4" s="135" t="e">
        <f>VLOOKUP(A4,数据库!A:J,12,0)</f>
        <v>#REF!</v>
      </c>
      <c r="I4" s="135">
        <f>VLOOKUP(A4,数据库!A:H,8,0)</f>
        <v>1210</v>
      </c>
    </row>
    <row r="5" spans="1:11" x14ac:dyDescent="0.15">
      <c r="A5" s="136">
        <v>4</v>
      </c>
      <c r="B5" s="135" t="str">
        <f>VLOOKUP(A5,数据库!A:H,2,0)</f>
        <v>KC/4</v>
      </c>
      <c r="C5" s="135" t="str">
        <f>VLOOKUP(A5,数据库!A:H,3,0)</f>
        <v>MC/A2</v>
      </c>
      <c r="D5" s="135" t="str">
        <f>VLOOKUP(A5,数据库!A:H,6,0)</f>
        <v>5556T</v>
      </c>
      <c r="E5" s="135" t="str">
        <f>VLOOKUP(A5,数据库!A:H,7,0)</f>
        <v>红4</v>
      </c>
      <c r="F5" s="135" t="str">
        <f>VLOOKUP(A5,数据库!A:H,4,0)</f>
        <v>标准</v>
      </c>
      <c r="G5" s="135" t="str">
        <f>VLOOKUP(A5,数据库!A:H,5,0)</f>
        <v>0.5黑</v>
      </c>
      <c r="H5" s="135" t="e">
        <f>VLOOKUP(A5,数据库!A:J,12,0)</f>
        <v>#REF!</v>
      </c>
      <c r="I5" s="135">
        <f>VLOOKUP(A5,数据库!A:H,8,0)</f>
        <v>890</v>
      </c>
    </row>
    <row r="6" spans="1:11" x14ac:dyDescent="0.15">
      <c r="A6" s="136">
        <v>5</v>
      </c>
      <c r="B6" s="135" t="str">
        <f>VLOOKUP(A6,数据库!A:H,2,0)</f>
        <v>KC/5</v>
      </c>
      <c r="C6" s="135" t="str">
        <f>VLOOKUP(A6,数据库!A:H,3,0)</f>
        <v>BZC/A2</v>
      </c>
      <c r="D6" s="135" t="str">
        <f>VLOOKUP(A6,数据库!A:H,6,0)</f>
        <v>5556T</v>
      </c>
      <c r="E6" s="135" t="str">
        <f>VLOOKUP(A6,数据库!A:H,7,0)</f>
        <v>红4</v>
      </c>
      <c r="F6" s="135" t="str">
        <f>VLOOKUP(A6,数据库!A:H,4,0)</f>
        <v>标准</v>
      </c>
      <c r="G6" s="135" t="str">
        <f>VLOOKUP(A6,数据库!A:H,5,0)</f>
        <v>0.5黑</v>
      </c>
      <c r="H6" s="135" t="e">
        <f>VLOOKUP(A6,数据库!A:J,12,0)</f>
        <v>#REF!</v>
      </c>
      <c r="I6" s="135">
        <f>VLOOKUP(A6,数据库!A:H,8,0)</f>
        <v>710</v>
      </c>
    </row>
    <row r="7" spans="1:11" x14ac:dyDescent="0.15">
      <c r="A7" s="136">
        <v>6</v>
      </c>
      <c r="B7" s="135" t="str">
        <f>VLOOKUP(A7,数据库!A:H,2,0)</f>
        <v>KC/6</v>
      </c>
      <c r="C7" s="135" t="str">
        <f>VLOOKUP(A7,数据库!A:H,3,0)</f>
        <v>MC1/A2</v>
      </c>
      <c r="D7" s="135" t="str">
        <f>VLOOKUP(A7,数据库!A:H,6,0)</f>
        <v>5556T</v>
      </c>
      <c r="E7" s="135" t="str">
        <f>VLOOKUP(A7,数据库!A:H,7,0)</f>
        <v>红4</v>
      </c>
      <c r="F7" s="135" t="str">
        <f>VLOOKUP(A7,数据库!A:H,4,0)</f>
        <v>有封星接触器时</v>
      </c>
      <c r="G7" s="135" t="str">
        <f>VLOOKUP(A7,数据库!A:H,5,0)</f>
        <v>0.5黑</v>
      </c>
      <c r="H7" s="135" t="e">
        <f>VLOOKUP(A7,数据库!A:J,12,0)</f>
        <v>#REF!</v>
      </c>
      <c r="I7" s="135">
        <f>VLOOKUP(A7,数据库!A:H,8,0)</f>
        <v>830</v>
      </c>
    </row>
    <row r="8" spans="1:11" x14ac:dyDescent="0.15">
      <c r="A8" s="136">
        <v>7</v>
      </c>
      <c r="B8" s="135" t="str">
        <f>VLOOKUP(A8,数据库!A:H,2,0)</f>
        <v>KC/7</v>
      </c>
      <c r="C8" s="135" t="str">
        <f>VLOOKUP(A8,数据库!A:H,3,0)</f>
        <v>MSC/A1</v>
      </c>
      <c r="D8" s="135" t="str">
        <f>VLOOKUP(A8,数据库!A:H,6,0)</f>
        <v>5556T</v>
      </c>
      <c r="E8" s="135" t="str">
        <f>VLOOKUP(A8,数据库!A:H,7,0)</f>
        <v>红4</v>
      </c>
      <c r="F8" s="135" t="str">
        <f>VLOOKUP(A8,数据库!A:H,4,0)</f>
        <v>标准</v>
      </c>
      <c r="G8" s="135" t="str">
        <f>VLOOKUP(A8,数据库!A:H,5,0)</f>
        <v>0.5黑</v>
      </c>
      <c r="H8" s="135" t="e">
        <f>VLOOKUP(A8,数据库!A:J,12,0)</f>
        <v>#REF!</v>
      </c>
      <c r="I8" s="135">
        <f>VLOOKUP(A8,数据库!A:H,8,0)</f>
        <v>640</v>
      </c>
    </row>
    <row r="9" spans="1:11" x14ac:dyDescent="0.15">
      <c r="A9" s="136">
        <v>8</v>
      </c>
      <c r="B9" s="135" t="str">
        <f>VLOOKUP(A9,数据库!A:H,2,0)</f>
        <v>KC/8</v>
      </c>
      <c r="C9" s="135" t="str">
        <f>VLOOKUP(A9,数据库!A:H,3,0)</f>
        <v>MSC/A2</v>
      </c>
      <c r="D9" s="135" t="str">
        <f>VLOOKUP(A9,数据库!A:H,6,0)</f>
        <v>5556T</v>
      </c>
      <c r="E9" s="135" t="str">
        <f>VLOOKUP(A9,数据库!A:H,7,0)</f>
        <v>红4</v>
      </c>
      <c r="F9" s="135" t="str">
        <f>VLOOKUP(A9,数据库!A:H,4,0)</f>
        <v>标准</v>
      </c>
      <c r="G9" s="135" t="str">
        <f>VLOOKUP(A9,数据库!A:H,5,0)</f>
        <v>0.5黑</v>
      </c>
      <c r="H9" s="135" t="e">
        <f>VLOOKUP(A9,数据库!A:J,12,0)</f>
        <v>#REF!</v>
      </c>
      <c r="I9" s="135">
        <f>VLOOKUP(A9,数据库!A:H,8,0)</f>
        <v>760</v>
      </c>
    </row>
    <row r="10" spans="1:11" x14ac:dyDescent="0.15">
      <c r="A10" s="136">
        <v>9</v>
      </c>
      <c r="B10" s="135" t="str">
        <f>VLOOKUP(A10,数据库!A:H,2,0)</f>
        <v>KC/9</v>
      </c>
      <c r="C10" s="135" t="str">
        <f>VLOOKUP(A10,数据库!A:H,3,0)</f>
        <v>MC1/A1</v>
      </c>
      <c r="D10" s="135" t="str">
        <f>VLOOKUP(A10,数据库!A:H,6,0)</f>
        <v>5556T</v>
      </c>
      <c r="E10" s="135" t="str">
        <f>VLOOKUP(A10,数据库!A:H,7,0)</f>
        <v>红4</v>
      </c>
      <c r="F10" s="135" t="str">
        <f>VLOOKUP(A10,数据库!A:H,4,0)</f>
        <v>有封星接触器时</v>
      </c>
      <c r="G10" s="135" t="str">
        <f>VLOOKUP(A10,数据库!A:H,5,0)</f>
        <v>0.5黑</v>
      </c>
      <c r="H10" s="135" t="e">
        <f>VLOOKUP(A10,数据库!A:J,12,0)</f>
        <v>#REF!</v>
      </c>
      <c r="I10" s="135">
        <f>VLOOKUP(A10,数据库!A:H,8,0)</f>
        <v>680</v>
      </c>
    </row>
    <row r="11" spans="1:11" x14ac:dyDescent="0.15">
      <c r="A11" s="136">
        <v>10</v>
      </c>
      <c r="B11" s="135" t="str">
        <f>VLOOKUP(A11,数据库!A:H,2,0)</f>
        <v>KC/12</v>
      </c>
      <c r="C11" s="135" t="str">
        <f>VLOOKUP(A11,数据库!A:H,3,0)</f>
        <v>FJA/24</v>
      </c>
      <c r="D11" s="135" t="str">
        <f>VLOOKUP(A11,数据库!A:H,6,0)</f>
        <v>5556T</v>
      </c>
      <c r="E11" s="135" t="str">
        <f>VLOOKUP(A11,数据库!A:H,7,0)</f>
        <v>红4</v>
      </c>
      <c r="F11" s="135" t="str">
        <f>VLOOKUP(A11,数据库!A:H,4,0)</f>
        <v>标准</v>
      </c>
      <c r="G11" s="135" t="str">
        <f>VLOOKUP(A11,数据库!A:H,5,0)</f>
        <v>0.5黑</v>
      </c>
      <c r="H11" s="135" t="e">
        <f>VLOOKUP(A11,数据库!A:J,12,0)</f>
        <v>#REF!</v>
      </c>
      <c r="I11" s="135">
        <f>VLOOKUP(A11,数据库!A:H,8,0)</f>
        <v>1110</v>
      </c>
    </row>
    <row r="12" spans="1:11" x14ac:dyDescent="0.15">
      <c r="A12" s="136">
        <v>11</v>
      </c>
      <c r="B12" s="135" t="str">
        <f>VLOOKUP(A12,数据库!A:H,2,0)</f>
        <v>KC/13</v>
      </c>
      <c r="C12" s="135" t="str">
        <f>VLOOKUP(A12,数据库!A:H,3,0)</f>
        <v>FTK/1</v>
      </c>
      <c r="D12" s="135" t="str">
        <f>VLOOKUP(A12,数据库!A:H,6,0)</f>
        <v>5556T</v>
      </c>
      <c r="E12" s="135" t="str">
        <f>VLOOKUP(A12,数据库!A:H,7,0)</f>
        <v>红4</v>
      </c>
      <c r="F12" s="135" t="str">
        <f>VLOOKUP(A12,数据库!A:H,4,0)</f>
        <v>非钢带梯/非异步货梯</v>
      </c>
      <c r="G12" s="135" t="str">
        <f>VLOOKUP(A12,数据库!A:H,5,0)</f>
        <v>0.5黑</v>
      </c>
      <c r="H12" s="135" t="e">
        <f>VLOOKUP(A12,数据库!A:J,12,0)</f>
        <v>#REF!</v>
      </c>
      <c r="I12" s="135">
        <f>VLOOKUP(A12,数据库!A:H,8,0)</f>
        <v>1090</v>
      </c>
    </row>
    <row r="13" spans="1:11" x14ac:dyDescent="0.15">
      <c r="A13" s="136">
        <v>12</v>
      </c>
      <c r="B13" s="135" t="str">
        <f>VLOOKUP(A13,数据库!A:H,2,0)</f>
        <v>KC/13</v>
      </c>
      <c r="C13" s="135" t="str">
        <f>VLOOKUP(A13,数据库!A:H,3,0)</f>
        <v>CE5</v>
      </c>
      <c r="D13" s="135" t="str">
        <f>VLOOKUP(A13,数据库!A:H,6,0)</f>
        <v>5556T</v>
      </c>
      <c r="E13" s="135" t="str">
        <f>VLOOKUP(A13,数据库!A:H,7,0)</f>
        <v>半剥8</v>
      </c>
      <c r="F13" s="135" t="str">
        <f>VLOOKUP(A13,数据库!A:H,4,0)</f>
        <v>钢带梯/异步货梯</v>
      </c>
      <c r="G13" s="135" t="str">
        <f>VLOOKUP(A13,数据库!A:H,5,0)</f>
        <v>0.5黑</v>
      </c>
      <c r="H13" s="135" t="e">
        <f>VLOOKUP(A13,数据库!A:J,12,0)</f>
        <v>#REF!</v>
      </c>
      <c r="I13" s="135" t="str">
        <f>VLOOKUP(A13,数据库!A:H,8,0)</f>
        <v>无</v>
      </c>
    </row>
    <row r="14" spans="1:11" x14ac:dyDescent="0.15">
      <c r="A14" s="136">
        <v>13</v>
      </c>
      <c r="B14" s="135" t="str">
        <f>VLOOKUP(A14,数据库!A:H,2,0)</f>
        <v>KC/15</v>
      </c>
      <c r="C14" s="135" t="str">
        <f>VLOOKUP(A14,数据库!A:H,3,0)</f>
        <v>FJK/14</v>
      </c>
      <c r="D14" s="135" t="str">
        <f>VLOOKUP(A14,数据库!A:H,6,0)</f>
        <v>5556T</v>
      </c>
      <c r="E14" s="135" t="str">
        <f>VLOOKUP(A14,数据库!A:H,7,0)</f>
        <v>红4</v>
      </c>
      <c r="F14" s="135" t="str">
        <f>VLOOKUP(A14,数据库!A:H,4,0)</f>
        <v>标准</v>
      </c>
      <c r="G14" s="135" t="str">
        <f>VLOOKUP(A14,数据库!A:H,5,0)</f>
        <v>0.5黑</v>
      </c>
      <c r="H14" s="135" t="e">
        <f>VLOOKUP(A14,数据库!A:J,12,0)</f>
        <v>#REF!</v>
      </c>
      <c r="I14" s="135">
        <f>VLOOKUP(A14,数据库!A:H,8,0)</f>
        <v>1000</v>
      </c>
    </row>
    <row r="15" spans="1:11" x14ac:dyDescent="0.15">
      <c r="A15" s="136">
        <v>14</v>
      </c>
      <c r="B15" s="135" t="str">
        <f>VLOOKUP(A15,数据库!A:H,2,0)</f>
        <v>KC/18</v>
      </c>
      <c r="C15" s="135" t="str">
        <f>VLOOKUP(A15,数据库!A:H,3,0)</f>
        <v>FJA/13</v>
      </c>
      <c r="D15" s="135" t="str">
        <f>VLOOKUP(A15,数据库!A:H,6,0)</f>
        <v>5556T</v>
      </c>
      <c r="E15" s="135" t="str">
        <f>VLOOKUP(A15,数据库!A:H,7,0)</f>
        <v>红4</v>
      </c>
      <c r="F15" s="135" t="str">
        <f>VLOOKUP(A15,数据库!A:H,4,0)</f>
        <v>标准</v>
      </c>
      <c r="G15" s="135" t="str">
        <f>VLOOKUP(A15,数据库!A:H,5,0)</f>
        <v>0.5黑</v>
      </c>
      <c r="H15" s="135" t="e">
        <f>VLOOKUP(A15,数据库!A:J,12,0)</f>
        <v>#REF!</v>
      </c>
      <c r="I15" s="135">
        <f>VLOOKUP(A15,数据库!A:H,8,0)</f>
        <v>1130</v>
      </c>
    </row>
    <row r="16" spans="1:11" x14ac:dyDescent="0.15">
      <c r="A16" s="136">
        <v>15</v>
      </c>
      <c r="B16" s="135" t="str">
        <f>VLOOKUP(A16,数据库!A:H,2,0)</f>
        <v>KD/1</v>
      </c>
      <c r="C16" s="135" t="str">
        <f>VLOOKUP(A16,数据库!A:H,3,0)</f>
        <v>FJSA/4</v>
      </c>
      <c r="D16" s="135" t="str">
        <f>VLOOKUP(A16,数据库!A:H,6,0)</f>
        <v>5556T</v>
      </c>
      <c r="E16" s="135" t="str">
        <f>VLOOKUP(A16,数据库!A:H,7,0)</f>
        <v>红4</v>
      </c>
      <c r="F16" s="135" t="str">
        <f>VLOOKUP(A16,数据库!A:H,4,0)</f>
        <v>标准</v>
      </c>
      <c r="G16" s="135" t="str">
        <f>VLOOKUP(A16,数据库!A:H,5,0)</f>
        <v>0.5黑</v>
      </c>
      <c r="H16" s="135" t="e">
        <f>VLOOKUP(A16,数据库!A:J,12,0)</f>
        <v>#REF!</v>
      </c>
      <c r="I16" s="135">
        <f>VLOOKUP(A16,数据库!A:H,8,0)</f>
        <v>1130</v>
      </c>
    </row>
    <row r="17" spans="1:9" x14ac:dyDescent="0.15">
      <c r="A17" s="136">
        <v>16</v>
      </c>
      <c r="B17" s="135" t="str">
        <f>VLOOKUP(A17,数据库!A:H,2,0)</f>
        <v>KD/2</v>
      </c>
      <c r="C17" s="135" t="str">
        <f>VLOOKUP(A17,数据库!A:H,3,0)</f>
        <v>FJXA/4</v>
      </c>
      <c r="D17" s="135" t="str">
        <f>VLOOKUP(A17,数据库!A:H,6,0)</f>
        <v>5556T</v>
      </c>
      <c r="E17" s="135" t="str">
        <f>VLOOKUP(A17,数据库!A:H,7,0)</f>
        <v>红4</v>
      </c>
      <c r="F17" s="135" t="str">
        <f>VLOOKUP(A17,数据库!A:H,4,0)</f>
        <v>标准</v>
      </c>
      <c r="G17" s="135" t="str">
        <f>VLOOKUP(A17,数据库!A:H,5,0)</f>
        <v>0.5黑</v>
      </c>
      <c r="H17" s="135" t="e">
        <f>VLOOKUP(A17,数据库!A:J,12,0)</f>
        <v>#REF!</v>
      </c>
      <c r="I17" s="135">
        <f>VLOOKUP(A17,数据库!A:H,8,0)</f>
        <v>1200</v>
      </c>
    </row>
    <row r="18" spans="1:9" x14ac:dyDescent="0.15">
      <c r="A18" s="136">
        <v>17</v>
      </c>
      <c r="B18" s="135" t="str">
        <f>VLOOKUP(A18,数据库!A:H,2,0)</f>
        <v>KD/3</v>
      </c>
      <c r="C18" s="135" t="str">
        <f>VLOOKUP(A18,数据库!A:H,3,0)</f>
        <v>FJK/1</v>
      </c>
      <c r="D18" s="135" t="str">
        <f>VLOOKUP(A18,数据库!A:H,6,0)</f>
        <v>5556T</v>
      </c>
      <c r="E18" s="135" t="str">
        <f>VLOOKUP(A18,数据库!A:H,7,0)</f>
        <v>红4</v>
      </c>
      <c r="F18" s="135" t="str">
        <f>VLOOKUP(A18,数据库!A:H,4,0)</f>
        <v>非G20时</v>
      </c>
      <c r="G18" s="135" t="str">
        <f>VLOOKUP(A18,数据库!A:H,5,0)</f>
        <v>0.5黑</v>
      </c>
      <c r="H18" s="135" t="e">
        <f>VLOOKUP(A18,数据库!A:J,12,0)</f>
        <v>#REF!</v>
      </c>
      <c r="I18" s="135" t="str">
        <f>VLOOKUP(A18,数据库!A:H,8,0)</f>
        <v>无</v>
      </c>
    </row>
    <row r="19" spans="1:9" x14ac:dyDescent="0.15">
      <c r="A19" s="136">
        <v>18</v>
      </c>
      <c r="B19" s="135" t="str">
        <f>VLOOKUP(A19,数据库!A:H,2,0)</f>
        <v>KD/4</v>
      </c>
      <c r="C19" s="135" t="str">
        <f>VLOOKUP(A19,数据库!A:H,3,0)</f>
        <v>FJK/2</v>
      </c>
      <c r="D19" s="135" t="str">
        <f>VLOOKUP(A19,数据库!A:H,6,0)</f>
        <v>5556T</v>
      </c>
      <c r="E19" s="135" t="str">
        <f>VLOOKUP(A19,数据库!A:H,7,0)</f>
        <v>红4</v>
      </c>
      <c r="F19" s="135" t="str">
        <f>VLOOKUP(A19,数据库!A:H,4,0)</f>
        <v>标准</v>
      </c>
      <c r="G19" s="135" t="str">
        <f>VLOOKUP(A19,数据库!A:H,5,0)</f>
        <v>0.5黑</v>
      </c>
      <c r="H19" s="135" t="e">
        <f>VLOOKUP(A19,数据库!A:J,12,0)</f>
        <v>#REF!</v>
      </c>
      <c r="I19" s="135">
        <f>VLOOKUP(A19,数据库!A:H,8,0)</f>
        <v>1070</v>
      </c>
    </row>
    <row r="20" spans="1:9" x14ac:dyDescent="0.15">
      <c r="A20" s="136">
        <v>19</v>
      </c>
      <c r="B20" s="135" t="str">
        <f>VLOOKUP(A20,数据库!A:H,2,0)</f>
        <v>KD/8</v>
      </c>
      <c r="C20" s="135" t="str">
        <f>VLOOKUP(A20,数据库!A:H,3,0)</f>
        <v>MC1/54</v>
      </c>
      <c r="D20" s="135" t="str">
        <f>VLOOKUP(A20,数据库!A:H,6,0)</f>
        <v>5556T</v>
      </c>
      <c r="E20" s="135" t="str">
        <f>VLOOKUP(A20,数据库!A:H,7,0)</f>
        <v>红4</v>
      </c>
      <c r="F20" s="135" t="str">
        <f>VLOOKUP(A20,数据库!A:H,4,0)</f>
        <v>有封星接触器+速度≤2.5M/S</v>
      </c>
      <c r="G20" s="135" t="str">
        <f>VLOOKUP(A20,数据库!A:H,5,0)</f>
        <v>0.5黑</v>
      </c>
      <c r="H20" s="135" t="e">
        <f>VLOOKUP(A20,数据库!A:J,12,0)</f>
        <v>#REF!</v>
      </c>
      <c r="I20" s="135">
        <f>VLOOKUP(A20,数据库!A:H,8,0)</f>
        <v>870</v>
      </c>
    </row>
    <row r="21" spans="1:9" x14ac:dyDescent="0.15">
      <c r="A21" s="136">
        <v>20</v>
      </c>
      <c r="B21" s="135" t="str">
        <f>VLOOKUP(A21,数据库!A:H,2,0)</f>
        <v>KD/8</v>
      </c>
      <c r="C21" s="135" t="str">
        <f>VLOOKUP(A21,数据库!A:H,3,0)</f>
        <v>MC1/62</v>
      </c>
      <c r="D21" s="135" t="str">
        <f>VLOOKUP(A21,数据库!A:H,6,0)</f>
        <v>5556T</v>
      </c>
      <c r="E21" s="135" t="str">
        <f>VLOOKUP(A21,数据库!A:H,7,0)</f>
        <v>红4</v>
      </c>
      <c r="F21" s="135" t="str">
        <f>VLOOKUP(A21,数据库!A:H,4,0)</f>
        <v>有封星接触器+梯速＞2.5M/S</v>
      </c>
      <c r="G21" s="135" t="str">
        <f>VLOOKUP(A21,数据库!A:H,5,0)</f>
        <v>0.5黑</v>
      </c>
      <c r="H21" s="135" t="e">
        <f>VLOOKUP(A21,数据库!A:J,12,0)</f>
        <v>#REF!</v>
      </c>
      <c r="I21" s="135">
        <f>VLOOKUP(A21,数据库!A:H,8,0)</f>
        <v>0</v>
      </c>
    </row>
    <row r="22" spans="1:9" x14ac:dyDescent="0.15">
      <c r="A22" s="136">
        <v>21</v>
      </c>
      <c r="B22" s="135" t="str">
        <f>VLOOKUP(A22,数据库!A:H,2,0)</f>
        <v>KD/9</v>
      </c>
      <c r="C22" s="135" t="str">
        <f>VLOOKUP(A22,数据库!A:H,3,0)</f>
        <v>BZC/62(22)</v>
      </c>
      <c r="D22" s="135" t="str">
        <f>VLOOKUP(A22,数据库!A:H,6,0)</f>
        <v>5556T</v>
      </c>
      <c r="E22" s="135" t="str">
        <f>VLOOKUP(A22,数据库!A:H,7,0)</f>
        <v>红4</v>
      </c>
      <c r="F22" s="135" t="str">
        <f>VLOOKUP(A22,数据库!A:H,4,0)</f>
        <v>标准</v>
      </c>
      <c r="G22" s="135" t="str">
        <f>VLOOKUP(A22,数据库!A:H,5,0)</f>
        <v>0.5黑</v>
      </c>
      <c r="H22" s="135" t="e">
        <f>VLOOKUP(A22,数据库!A:J,12,0)</f>
        <v>#REF!</v>
      </c>
      <c r="I22" s="135">
        <f>VLOOKUP(A22,数据库!A:H,8,0)</f>
        <v>740</v>
      </c>
    </row>
    <row r="23" spans="1:9" x14ac:dyDescent="0.15">
      <c r="A23" s="136">
        <v>22</v>
      </c>
      <c r="B23" s="135" t="str">
        <f>VLOOKUP(A23,数据库!A:H,2,0)</f>
        <v>KD/10</v>
      </c>
      <c r="C23" s="135" t="str">
        <f>VLOOKUP(A23,数据库!A:H,3,0)</f>
        <v>MC/62(22)</v>
      </c>
      <c r="D23" s="135" t="str">
        <f>VLOOKUP(A23,数据库!A:H,6,0)</f>
        <v>5556T</v>
      </c>
      <c r="E23" s="135" t="str">
        <f>VLOOKUP(A23,数据库!A:H,7,0)</f>
        <v>红4</v>
      </c>
      <c r="F23" s="135" t="str">
        <f>VLOOKUP(A23,数据库!A:H,4,0)</f>
        <v>标准</v>
      </c>
      <c r="G23" s="135" t="str">
        <f>VLOOKUP(A23,数据库!A:H,5,0)</f>
        <v>0.5黑</v>
      </c>
      <c r="H23" s="135" t="e">
        <f>VLOOKUP(A23,数据库!A:J,12,0)</f>
        <v>#REF!</v>
      </c>
      <c r="I23" s="135">
        <f>VLOOKUP(A23,数据库!A:H,8,0)</f>
        <v>900</v>
      </c>
    </row>
    <row r="24" spans="1:9" x14ac:dyDescent="0.15">
      <c r="A24" s="136">
        <v>23</v>
      </c>
      <c r="B24" s="135" t="str">
        <f>VLOOKUP(A24,数据库!A:H,2,0)</f>
        <v>KD/11</v>
      </c>
      <c r="C24" s="135" t="str">
        <f>VLOOKUP(A24,数据库!A:H,3,0)</f>
        <v>MSC/62(22)</v>
      </c>
      <c r="D24" s="135" t="str">
        <f>VLOOKUP(A24,数据库!A:H,6,0)</f>
        <v>5556T</v>
      </c>
      <c r="E24" s="135" t="str">
        <f>VLOOKUP(A24,数据库!A:H,7,0)</f>
        <v>红4</v>
      </c>
      <c r="F24" s="135" t="str">
        <f>VLOOKUP(A24,数据库!A:H,4,0)</f>
        <v>标准</v>
      </c>
      <c r="G24" s="135" t="str">
        <f>VLOOKUP(A24,数据库!A:H,5,0)</f>
        <v>0.5黑</v>
      </c>
      <c r="H24" s="135" t="e">
        <f>VLOOKUP(A24,数据库!A:J,12,0)</f>
        <v>#REF!</v>
      </c>
      <c r="I24" s="135">
        <f>VLOOKUP(A24,数据库!A:H,8,0)</f>
        <v>830</v>
      </c>
    </row>
    <row r="25" spans="1:9" x14ac:dyDescent="0.15">
      <c r="A25" s="136">
        <v>24</v>
      </c>
      <c r="B25" s="135" t="str">
        <f>VLOOKUP(A25,数据库!A:H,2,0)</f>
        <v>KD/13</v>
      </c>
      <c r="C25" s="135" t="str">
        <f>VLOOKUP(A25,数据库!A:H,3,0)</f>
        <v>MSC/61(21)</v>
      </c>
      <c r="D25" s="135" t="str">
        <f>VLOOKUP(A25,数据库!A:H,6,0)</f>
        <v>5556T</v>
      </c>
      <c r="E25" s="135" t="str">
        <f>VLOOKUP(A25,数据库!A:H,7,0)</f>
        <v>红4</v>
      </c>
      <c r="F25" s="135" t="str">
        <f>VLOOKUP(A25,数据库!A:H,4,0)</f>
        <v>无接地保护装置时</v>
      </c>
      <c r="G25" s="135" t="str">
        <f>VLOOKUP(A25,数据库!A:H,5,0)</f>
        <v>0.5黑</v>
      </c>
      <c r="H25" s="135" t="e">
        <f>VLOOKUP(A25,数据库!A:J,12,0)</f>
        <v>#REF!</v>
      </c>
      <c r="I25" s="135">
        <f>VLOOKUP(A25,数据库!A:H,8,0)</f>
        <v>840</v>
      </c>
    </row>
    <row r="26" spans="1:9" x14ac:dyDescent="0.15">
      <c r="A26" s="136">
        <v>25</v>
      </c>
      <c r="B26" s="135" t="str">
        <f>VLOOKUP(A26,数据库!A:H,2,0)</f>
        <v>KD/19</v>
      </c>
      <c r="C26" s="135" t="str">
        <f>VLOOKUP(A26,数据库!A:H,3,0)</f>
        <v>FJK/1</v>
      </c>
      <c r="D26" s="135" t="str">
        <f>VLOOKUP(A26,数据库!A:H,6,0)</f>
        <v>5556T</v>
      </c>
      <c r="E26" s="135" t="str">
        <f>VLOOKUP(A26,数据库!A:H,7,0)</f>
        <v>红4</v>
      </c>
      <c r="F26" s="135" t="str">
        <f>VLOOKUP(A26,数据库!A:H,4,0)</f>
        <v>G20系统时</v>
      </c>
      <c r="G26" s="135" t="str">
        <f>VLOOKUP(A26,数据库!A:H,5,0)</f>
        <v>0.5黑</v>
      </c>
      <c r="H26" s="135" t="e">
        <f>VLOOKUP(A26,数据库!A:J,12,0)</f>
        <v>#REF!</v>
      </c>
      <c r="I26" s="135">
        <f>VLOOKUP(A26,数据库!A:H,8,0)</f>
        <v>1120</v>
      </c>
    </row>
    <row r="27" spans="1:9" x14ac:dyDescent="0.15">
      <c r="A27" s="136">
        <v>26</v>
      </c>
      <c r="B27" s="135" t="str">
        <f>VLOOKUP(A27,数据库!A:H,2,0)</f>
        <v>KB/2</v>
      </c>
      <c r="C27" s="135" t="str">
        <f>VLOOKUP(A27,数据库!A:H,3,0)</f>
        <v>CE6</v>
      </c>
      <c r="D27" s="135" t="str">
        <f>VLOOKUP(A27,数据库!A:H,6,0)</f>
        <v>5556T</v>
      </c>
      <c r="E27" s="135" t="str">
        <f>VLOOKUP(A27,数据库!A:H,7,0)</f>
        <v>红4</v>
      </c>
      <c r="F27" s="135" t="str">
        <f>VLOOKUP(A27,数据库!A:H,4,0)</f>
        <v>标准（无机房）</v>
      </c>
      <c r="G27" s="135" t="str">
        <f>VLOOKUP(A27,数据库!A:H,5,0)</f>
        <v>0.5黑</v>
      </c>
      <c r="H27" s="135" t="e">
        <f>VLOOKUP(A27,数据库!A:J,12,0)</f>
        <v>#REF!</v>
      </c>
      <c r="I27" s="135">
        <f>VLOOKUP(A27,数据库!A:H,8,0)</f>
        <v>580</v>
      </c>
    </row>
    <row r="28" spans="1:9" x14ac:dyDescent="0.15">
      <c r="A28" s="136">
        <v>27</v>
      </c>
      <c r="B28" s="135" t="str">
        <f>VLOOKUP(A28,数据库!A:H,2,0)</f>
        <v>KB/3</v>
      </c>
      <c r="C28" s="135" t="str">
        <f>VLOOKUP(A28,数据库!A:H,3,0)</f>
        <v>CE6</v>
      </c>
      <c r="D28" s="135" t="str">
        <f>VLOOKUP(A28,数据库!A:H,6,0)</f>
        <v>5556T</v>
      </c>
      <c r="E28" s="135" t="str">
        <f>VLOOKUP(A28,数据库!A:H,7,0)</f>
        <v>红4</v>
      </c>
      <c r="F28" s="135" t="str">
        <f>VLOOKUP(A28,数据库!A:H,4,0)</f>
        <v>标准（无机房）</v>
      </c>
      <c r="G28" s="135" t="str">
        <f>VLOOKUP(A28,数据库!A:H,5,0)</f>
        <v>0.5黑</v>
      </c>
      <c r="H28" s="135" t="e">
        <f>VLOOKUP(A28,数据库!A:J,12,0)</f>
        <v>#REF!</v>
      </c>
      <c r="I28" s="135">
        <f>VLOOKUP(A28,数据库!A:H,8,0)</f>
        <v>590</v>
      </c>
    </row>
    <row r="29" spans="1:9" x14ac:dyDescent="0.15">
      <c r="A29" s="136">
        <v>28</v>
      </c>
      <c r="B29" s="135" t="str">
        <f>VLOOKUP(A29,数据库!A:H,2,0)</f>
        <v>KB/10</v>
      </c>
      <c r="C29" s="135" t="str">
        <f>VLOOKUP(A29,数据库!A:H,3,0)</f>
        <v>MC/53(13)</v>
      </c>
      <c r="D29" s="135" t="str">
        <f>VLOOKUP(A29,数据库!A:H,6,0)</f>
        <v>5556T</v>
      </c>
      <c r="E29" s="135" t="str">
        <f>VLOOKUP(A29,数据库!A:H,7,0)</f>
        <v>红4</v>
      </c>
      <c r="F29" s="135" t="str">
        <f>VLOOKUP(A29,数据库!A:H,4,0)</f>
        <v>标准</v>
      </c>
      <c r="G29" s="135" t="str">
        <f>VLOOKUP(A29,数据库!A:H,5,0)</f>
        <v>0.5黑</v>
      </c>
      <c r="H29" s="135" t="e">
        <f>VLOOKUP(A29,数据库!A:J,12,0)</f>
        <v>#REF!</v>
      </c>
      <c r="I29" s="135">
        <f>VLOOKUP(A29,数据库!A:H,8,0)</f>
        <v>810</v>
      </c>
    </row>
    <row r="30" spans="1:9" x14ac:dyDescent="0.15">
      <c r="A30" s="136">
        <v>29</v>
      </c>
      <c r="B30" s="135" t="str">
        <f>VLOOKUP(A30,数据库!A:H,2,0)</f>
        <v>KDP2/1</v>
      </c>
      <c r="C30" s="135" t="str">
        <f>VLOOKUP(A30,数据库!A:H,3,0)</f>
        <v>BZC/61(21)</v>
      </c>
      <c r="D30" s="135" t="str">
        <f>VLOOKUP(A30,数据库!A:H,6,0)</f>
        <v>5556T</v>
      </c>
      <c r="E30" s="135" t="str">
        <f>VLOOKUP(A30,数据库!A:H,7,0)</f>
        <v>红4</v>
      </c>
      <c r="F30" s="135" t="str">
        <f>VLOOKUP(A30,数据库!A:H,4,0)</f>
        <v>标准</v>
      </c>
      <c r="G30" s="135" t="str">
        <f>VLOOKUP(A30,数据库!A:H,5,0)</f>
        <v>0.5黑</v>
      </c>
      <c r="H30" s="135" t="e">
        <f>VLOOKUP(A30,数据库!A:J,12,0)</f>
        <v>#REF!</v>
      </c>
      <c r="I30" s="135">
        <f>VLOOKUP(A30,数据库!A:H,8,0)</f>
        <v>880</v>
      </c>
    </row>
    <row r="31" spans="1:9" x14ac:dyDescent="0.15">
      <c r="A31" s="136">
        <v>30</v>
      </c>
      <c r="B31" s="135" t="str">
        <f>VLOOKUP(A31,数据库!A:H,2,0)</f>
        <v>KP/5</v>
      </c>
      <c r="C31" s="135" t="str">
        <f>VLOOKUP(A31,数据库!A:H,3,0)</f>
        <v>LBQ1/负载1</v>
      </c>
      <c r="D31" s="135" t="str">
        <f>VLOOKUP(A31,数据库!A:H,6,0)</f>
        <v>5556T</v>
      </c>
      <c r="E31" s="135" t="str">
        <f>VLOOKUP(A31,数据库!A:H,7,0)</f>
        <v>红全封</v>
      </c>
      <c r="F31" s="135" t="str">
        <f>VLOOKUP(A31,数据库!A:H,4,0)</f>
        <v>标准</v>
      </c>
      <c r="G31" s="135" t="str">
        <f>VLOOKUP(A31,数据库!A:H,5,0)</f>
        <v>0.75黑</v>
      </c>
      <c r="H31" s="135" t="e">
        <f>VLOOKUP(A31,数据库!A:J,12,0)</f>
        <v>#REF!</v>
      </c>
      <c r="I31" s="135">
        <f>VLOOKUP(A31,数据库!A:H,8,0)</f>
        <v>690</v>
      </c>
    </row>
    <row r="32" spans="1:9" x14ac:dyDescent="0.15">
      <c r="A32" s="136">
        <v>31</v>
      </c>
      <c r="B32" s="135" t="str">
        <f>VLOOKUP(A32,数据库!A:H,2,0)</f>
        <v>KP/7</v>
      </c>
      <c r="C32" s="135" t="str">
        <f>VLOOKUP(A32,数据库!A:H,3,0)</f>
        <v>LBQ1/负载2</v>
      </c>
      <c r="D32" s="135" t="str">
        <f>VLOOKUP(A32,数据库!A:H,6,0)</f>
        <v>5556T</v>
      </c>
      <c r="E32" s="135" t="str">
        <f>VLOOKUP(A32,数据库!A:H,7,0)</f>
        <v>红全封</v>
      </c>
      <c r="F32" s="135" t="str">
        <f>VLOOKUP(A32,数据库!A:H,4,0)</f>
        <v>标准</v>
      </c>
      <c r="G32" s="135" t="str">
        <f>VLOOKUP(A32,数据库!A:H,5,0)</f>
        <v>0.75黑</v>
      </c>
      <c r="H32" s="135" t="e">
        <f>VLOOKUP(A32,数据库!A:J,12,0)</f>
        <v>#REF!</v>
      </c>
      <c r="I32" s="135">
        <f>VLOOKUP(A32,数据库!A:H,8,0)</f>
        <v>690</v>
      </c>
    </row>
    <row r="33" spans="1:9" x14ac:dyDescent="0.15">
      <c r="A33" s="136">
        <v>32</v>
      </c>
      <c r="B33" s="135" t="str">
        <f>VLOOKUP(A33,数据库!A:H,2,0)</f>
        <v>KP/9</v>
      </c>
      <c r="C33" s="135" t="str">
        <f>VLOOKUP(A33,数据库!A:H,3,0)</f>
        <v>LBQ1/线路1</v>
      </c>
      <c r="D33" s="135" t="str">
        <f>VLOOKUP(A33,数据库!A:H,6,0)</f>
        <v>5556T</v>
      </c>
      <c r="E33" s="135" t="str">
        <f>VLOOKUP(A33,数据库!A:H,7,0)</f>
        <v>红全封</v>
      </c>
      <c r="F33" s="135" t="str">
        <f>VLOOKUP(A33,数据库!A:H,4,0)</f>
        <v>标准</v>
      </c>
      <c r="G33" s="135" t="str">
        <f>VLOOKUP(A33,数据库!A:H,5,0)</f>
        <v>0.75黑</v>
      </c>
      <c r="H33" s="135" t="e">
        <f>VLOOKUP(A33,数据库!A:J,12,0)</f>
        <v>#REF!</v>
      </c>
      <c r="I33" s="135">
        <f>VLOOKUP(A33,数据库!A:H,8,0)</f>
        <v>560</v>
      </c>
    </row>
    <row r="34" spans="1:9" x14ac:dyDescent="0.15">
      <c r="A34" s="136">
        <v>33</v>
      </c>
      <c r="B34" s="135" t="str">
        <f>VLOOKUP(A34,数据库!A:H,2,0)</f>
        <v>KP/10</v>
      </c>
      <c r="C34" s="135" t="str">
        <f>VLOOKUP(A34,数据库!A:H,3,0)</f>
        <v>LBQ1/线路2</v>
      </c>
      <c r="D34" s="135" t="str">
        <f>VLOOKUP(A34,数据库!A:H,6,0)</f>
        <v>5556T</v>
      </c>
      <c r="E34" s="135" t="str">
        <f>VLOOKUP(A34,数据库!A:H,7,0)</f>
        <v>红全封</v>
      </c>
      <c r="F34" s="135" t="str">
        <f>VLOOKUP(A34,数据库!A:H,4,0)</f>
        <v>标准</v>
      </c>
      <c r="G34" s="135" t="str">
        <f>VLOOKUP(A34,数据库!A:H,5,0)</f>
        <v>0.75黑</v>
      </c>
      <c r="H34" s="135" t="e">
        <f>VLOOKUP(A34,数据库!A:J,12,0)</f>
        <v>#REF!</v>
      </c>
      <c r="I34" s="135">
        <f>VLOOKUP(A34,数据库!A:H,8,0)</f>
        <v>580</v>
      </c>
    </row>
    <row r="35" spans="1:9" x14ac:dyDescent="0.15">
      <c r="A35" s="136">
        <v>34</v>
      </c>
      <c r="B35" s="135" t="str">
        <f>VLOOKUP(A35,数据库!A:H,2,0)</f>
        <v>KP/12</v>
      </c>
      <c r="C35" s="135" t="str">
        <f>VLOOKUP(A35,数据库!A:H,3,0)</f>
        <v>DYK/14</v>
      </c>
      <c r="D35" s="135" t="str">
        <f>VLOOKUP(A35,数据库!A:H,6,0)</f>
        <v>5556T</v>
      </c>
      <c r="E35" s="135" t="str">
        <f>VLOOKUP(A35,数据库!A:H,7,0)</f>
        <v>红4</v>
      </c>
      <c r="F35" s="135" t="str">
        <f>VLOOKUP(A35,数据库!A:H,4,0)</f>
        <v>无机房</v>
      </c>
      <c r="G35" s="135" t="str">
        <f>VLOOKUP(A35,数据库!A:H,5,0)</f>
        <v>0.75黑</v>
      </c>
      <c r="H35" s="135" t="e">
        <f>VLOOKUP(A35,数据库!A:J,12,0)</f>
        <v>#REF!</v>
      </c>
      <c r="I35" s="135">
        <f>VLOOKUP(A35,数据库!A:H,8,0)</f>
        <v>1100</v>
      </c>
    </row>
    <row r="36" spans="1:9" x14ac:dyDescent="0.15">
      <c r="A36" s="136">
        <v>35</v>
      </c>
      <c r="B36" s="135" t="str">
        <f>VLOOKUP(A36,数据库!A:H,2,0)</f>
        <v>KP/14</v>
      </c>
      <c r="C36" s="135" t="str">
        <f>VLOOKUP(A36,数据库!A:H,3,0)</f>
        <v>DYK/24</v>
      </c>
      <c r="D36" s="135" t="str">
        <f>VLOOKUP(A36,数据库!A:H,6,0)</f>
        <v>5556T</v>
      </c>
      <c r="E36" s="135" t="str">
        <f>VLOOKUP(A36,数据库!A:H,7,0)</f>
        <v>红4</v>
      </c>
      <c r="F36" s="135" t="str">
        <f>VLOOKUP(A36,数据库!A:H,4,0)</f>
        <v>无机房</v>
      </c>
      <c r="G36" s="135" t="str">
        <f>VLOOKUP(A36,数据库!A:H,5,0)</f>
        <v>0.75黑</v>
      </c>
      <c r="H36" s="135" t="e">
        <f>VLOOKUP(A36,数据库!A:J,12,0)</f>
        <v>#REF!</v>
      </c>
      <c r="I36" s="135">
        <f>VLOOKUP(A36,数据库!A:H,8,0)</f>
        <v>1120</v>
      </c>
    </row>
    <row r="37" spans="1:9" x14ac:dyDescent="0.15">
      <c r="A37" s="136">
        <v>36</v>
      </c>
      <c r="B37" s="135" t="str">
        <f>VLOOKUP(A37,数据库!A:H,2,0)</f>
        <v>KZ/1</v>
      </c>
      <c r="C37" s="135" t="str">
        <f>VLOOKUP(A37,数据库!A:H,3,0)</f>
        <v>对讲机/+</v>
      </c>
      <c r="D37" s="135" t="str">
        <f>VLOOKUP(A37,数据库!A:H,6,0)</f>
        <v>5556T</v>
      </c>
      <c r="E37" s="135" t="str">
        <f>VLOOKUP(A37,数据库!A:H,7,0)</f>
        <v>红4</v>
      </c>
      <c r="F37" s="135" t="str">
        <f>VLOOKUP(A37,数据库!A:H,4,0)</f>
        <v>标准</v>
      </c>
      <c r="G37" s="135" t="str">
        <f>VLOOKUP(A37,数据库!A:H,5,0)</f>
        <v>0.5黑</v>
      </c>
      <c r="H37" s="135" t="e">
        <f>VLOOKUP(A37,数据库!A:J,12,0)</f>
        <v>#REF!</v>
      </c>
      <c r="I37" s="135">
        <f>VLOOKUP(A37,数据库!A:H,8,0)</f>
        <v>1120</v>
      </c>
    </row>
    <row r="38" spans="1:9" x14ac:dyDescent="0.15">
      <c r="A38" s="136">
        <v>37</v>
      </c>
      <c r="B38" s="135" t="str">
        <f>VLOOKUP(A38,数据库!A:H,2,0)</f>
        <v>KZ/3</v>
      </c>
      <c r="C38" s="135" t="str">
        <f>VLOOKUP(A38,数据库!A:H,3,0)</f>
        <v>对讲机/-</v>
      </c>
      <c r="D38" s="135" t="str">
        <f>VLOOKUP(A38,数据库!A:H,6,0)</f>
        <v>5556T</v>
      </c>
      <c r="E38" s="135" t="str">
        <f>VLOOKUP(A38,数据库!A:H,7,0)</f>
        <v>红4</v>
      </c>
      <c r="F38" s="135" t="str">
        <f>VLOOKUP(A38,数据库!A:H,4,0)</f>
        <v>标准</v>
      </c>
      <c r="G38" s="135" t="str">
        <f>VLOOKUP(A38,数据库!A:H,5,0)</f>
        <v>0.5黑</v>
      </c>
      <c r="H38" s="135" t="e">
        <f>VLOOKUP(A38,数据库!A:J,12,0)</f>
        <v>#REF!</v>
      </c>
      <c r="I38" s="135">
        <f>VLOOKUP(A38,数据库!A:H,8,0)</f>
        <v>1120</v>
      </c>
    </row>
    <row r="39" spans="1:9" x14ac:dyDescent="0.15">
      <c r="A39" s="136">
        <v>38</v>
      </c>
      <c r="B39" s="135" t="str">
        <f>VLOOKUP(A39,数据库!A:H,2,0)</f>
        <v>KZ/4</v>
      </c>
      <c r="C39" s="135" t="str">
        <f>VLOOKUP(A39,数据库!A:H,3,0)</f>
        <v>对讲机/R</v>
      </c>
      <c r="D39" s="135" t="str">
        <f>VLOOKUP(A39,数据库!A:H,6,0)</f>
        <v>5556T</v>
      </c>
      <c r="E39" s="135" t="str">
        <f>VLOOKUP(A39,数据库!A:H,7,0)</f>
        <v>红4(遥/371:蓝4)</v>
      </c>
      <c r="F39" s="135" t="str">
        <f>VLOOKUP(A39,数据库!A:H,4,0)</f>
        <v>标准</v>
      </c>
      <c r="G39" s="135" t="str">
        <f>VLOOKUP(A39,数据库!A:H,5,0)</f>
        <v>0.5黑</v>
      </c>
      <c r="H39" s="135" t="e">
        <f>VLOOKUP(A39,数据库!A:J,12,0)</f>
        <v>#REF!</v>
      </c>
      <c r="I39" s="135">
        <f>VLOOKUP(A39,数据库!A:H,8,0)</f>
        <v>1120</v>
      </c>
    </row>
    <row r="40" spans="1:9" x14ac:dyDescent="0.15">
      <c r="A40" s="136">
        <v>39</v>
      </c>
      <c r="B40" s="135" t="str">
        <f>VLOOKUP(A40,数据库!A:H,2,0)</f>
        <v>KZ/5</v>
      </c>
      <c r="C40" s="135" t="str">
        <f>VLOOKUP(A40,数据库!A:H,3,0)</f>
        <v>对讲机/L</v>
      </c>
      <c r="D40" s="135" t="str">
        <f>VLOOKUP(A40,数据库!A:H,6,0)</f>
        <v>5556T</v>
      </c>
      <c r="E40" s="135" t="str">
        <f>VLOOKUP(A40,数据库!A:H,7,0)</f>
        <v>红4(遥/372:蓝4)</v>
      </c>
      <c r="F40" s="135" t="str">
        <f>VLOOKUP(A40,数据库!A:H,4,0)</f>
        <v>标准</v>
      </c>
      <c r="G40" s="135" t="str">
        <f>VLOOKUP(A40,数据库!A:H,5,0)</f>
        <v>0.5黑</v>
      </c>
      <c r="H40" s="135" t="e">
        <f>VLOOKUP(A40,数据库!A:J,12,0)</f>
        <v>#REF!</v>
      </c>
      <c r="I40" s="135">
        <f>VLOOKUP(A40,数据库!A:H,8,0)</f>
        <v>1120</v>
      </c>
    </row>
    <row r="41" spans="1:9" x14ac:dyDescent="0.15">
      <c r="A41" s="136">
        <v>40</v>
      </c>
      <c r="B41" s="135" t="str">
        <f>VLOOKUP(A41,数据库!A:H,2,0)</f>
        <v>J1/1</v>
      </c>
      <c r="C41" s="135" t="str">
        <f>VLOOKUP(A41,数据库!A:H,3,0)</f>
        <v>PE</v>
      </c>
      <c r="D41" s="135" t="str">
        <f>VLOOKUP(A41,数据库!A:H,6,0)</f>
        <v>5556T</v>
      </c>
      <c r="E41" s="135" t="str">
        <f>VLOOKUP(A41,数据库!A:H,7,0)</f>
        <v>红6圆</v>
      </c>
      <c r="F41" s="135" t="str">
        <f>VLOOKUP(A41,数据库!A:H,4,0)</f>
        <v>标准</v>
      </c>
      <c r="G41" s="135" t="str">
        <f>VLOOKUP(A41,数据库!A:H,5,0)</f>
        <v>0.75黄绿</v>
      </c>
      <c r="H41" s="135" t="e">
        <f>VLOOKUP(A41,数据库!A:J,12,0)</f>
        <v>#REF!</v>
      </c>
      <c r="I41" s="135">
        <f>VLOOKUP(A41,数据库!A:H,8,0)</f>
        <v>1310</v>
      </c>
    </row>
    <row r="42" spans="1:9" x14ac:dyDescent="0.15">
      <c r="A42" s="136">
        <v>41</v>
      </c>
      <c r="B42" s="135" t="str">
        <f>VLOOKUP(A42,数据库!A:H,2,0)</f>
        <v>J1/3</v>
      </c>
      <c r="C42" s="135" t="str">
        <f>VLOOKUP(A42,数据库!A:H,3,0)</f>
        <v>LBQ/L3'(7)</v>
      </c>
      <c r="D42" s="135" t="str">
        <f>VLOOKUP(A42,数据库!A:H,6,0)</f>
        <v>5556T</v>
      </c>
      <c r="E42" s="135" t="str">
        <f>VLOOKUP(A42,数据库!A:H,7,0)</f>
        <v>红6圆</v>
      </c>
      <c r="F42" s="135" t="str">
        <f>VLOOKUP(A42,数据库!A:H,4,0)</f>
        <v>有滤波器时</v>
      </c>
      <c r="G42" s="135" t="str">
        <f>VLOOKUP(A42,数据库!A:H,5,0)</f>
        <v>0.75黑</v>
      </c>
      <c r="H42" s="135" t="e">
        <f>VLOOKUP(A42,数据库!A:J,12,0)</f>
        <v>#REF!</v>
      </c>
      <c r="I42" s="135">
        <f>VLOOKUP(A42,数据库!A:H,8,0)</f>
        <v>1660</v>
      </c>
    </row>
    <row r="43" spans="1:9" x14ac:dyDescent="0.15">
      <c r="A43" s="136">
        <v>42</v>
      </c>
      <c r="B43" s="135" t="str">
        <f>VLOOKUP(A43,数据库!A:H,2,0)</f>
        <v>J1/3</v>
      </c>
      <c r="C43" s="135" t="str">
        <f>VLOOKUP(A43,数据库!A:H,3,0)</f>
        <v>端子排/T</v>
      </c>
      <c r="D43" s="135" t="str">
        <f>VLOOKUP(A43,数据库!A:H,6,0)</f>
        <v>5556T</v>
      </c>
      <c r="E43" s="135" t="str">
        <f>VLOOKUP(A43,数据库!A:H,7,0)</f>
        <v>半剥13</v>
      </c>
      <c r="F43" s="135" t="str">
        <f>VLOOKUP(A43,数据库!A:H,4,0)</f>
        <v>无滤波器时</v>
      </c>
      <c r="G43" s="135" t="str">
        <f>VLOOKUP(A43,数据库!A:H,5,0)</f>
        <v>0.75黑</v>
      </c>
      <c r="H43" s="135" t="e">
        <f>VLOOKUP(A43,数据库!A:J,12,0)</f>
        <v>#REF!</v>
      </c>
      <c r="I43" s="135">
        <f>VLOOKUP(A43,数据库!A:H,8,0)</f>
        <v>1660</v>
      </c>
    </row>
    <row r="44" spans="1:9" x14ac:dyDescent="0.15">
      <c r="A44" s="136">
        <v>43</v>
      </c>
      <c r="B44" s="135" t="str">
        <f>VLOOKUP(A44,数据库!A:H,2,0)</f>
        <v>J1/4</v>
      </c>
      <c r="C44" s="135" t="str">
        <f>VLOOKUP(A44,数据库!A:H,3,0)</f>
        <v>FJK/24</v>
      </c>
      <c r="D44" s="135" t="str">
        <f>VLOOKUP(A44,数据库!A:H,6,0)</f>
        <v>5556T</v>
      </c>
      <c r="E44" s="135" t="str">
        <f>VLOOKUP(A44,数据库!A:H,7,0)</f>
        <v>红4</v>
      </c>
      <c r="F44" s="135" t="str">
        <f>VLOOKUP(A44,数据库!A:H,4,0)</f>
        <v>标准</v>
      </c>
      <c r="G44" s="135" t="str">
        <f>VLOOKUP(A44,数据库!A:H,5,0)</f>
        <v>0.75黑</v>
      </c>
      <c r="H44" s="135" t="e">
        <f>VLOOKUP(A44,数据库!A:J,12,0)</f>
        <v>#REF!</v>
      </c>
      <c r="I44" s="135">
        <f>VLOOKUP(A44,数据库!A:H,8,0)</f>
        <v>430</v>
      </c>
    </row>
    <row r="45" spans="1:9" x14ac:dyDescent="0.15">
      <c r="A45" s="136">
        <v>44</v>
      </c>
      <c r="B45" s="135" t="str">
        <f>VLOOKUP(A45,数据库!A:H,2,0)</f>
        <v>J1/6</v>
      </c>
      <c r="C45" s="135" t="str">
        <f>VLOOKUP(A45,数据库!A:H,3,0)</f>
        <v>BZC/4</v>
      </c>
      <c r="D45" s="135" t="str">
        <f>VLOOKUP(A45,数据库!A:H,6,0)</f>
        <v>红4</v>
      </c>
      <c r="E45" s="135" t="str">
        <f>VLOOKUP(A45,数据库!A:H,7,0)</f>
        <v>红4</v>
      </c>
      <c r="F45" s="135" t="str">
        <f>VLOOKUP(A45,数据库!A:H,4,0)</f>
        <v>标准</v>
      </c>
      <c r="G45" s="135" t="str">
        <f>VLOOKUP(A45,数据库!A:H,5,0)</f>
        <v>0.5黑</v>
      </c>
      <c r="H45" s="135" t="e">
        <f>VLOOKUP(A45,数据库!A:J,12,0)</f>
        <v>#REF!</v>
      </c>
      <c r="I45" s="135">
        <f>VLOOKUP(A45,数据库!A:H,8,0)</f>
        <v>960</v>
      </c>
    </row>
    <row r="46" spans="1:9" x14ac:dyDescent="0.15">
      <c r="A46" s="136">
        <v>45</v>
      </c>
      <c r="B46" s="135" t="str">
        <f>VLOOKUP(A46,数据库!A:H,2,0)</f>
        <v>J1/9</v>
      </c>
      <c r="C46" s="135" t="str">
        <f>VLOOKUP(A46,数据库!A:H,3,0)</f>
        <v>LBQ/N'(8)</v>
      </c>
      <c r="D46" s="135" t="str">
        <f>VLOOKUP(A46,数据库!A:H,6,0)</f>
        <v>5556T</v>
      </c>
      <c r="E46" s="135" t="str">
        <f>VLOOKUP(A46,数据库!A:H,7,0)</f>
        <v>红6圆</v>
      </c>
      <c r="F46" s="135" t="str">
        <f>VLOOKUP(A46,数据库!A:H,4,0)</f>
        <v>有滤波器时</v>
      </c>
      <c r="G46" s="135" t="str">
        <f>VLOOKUP(A46,数据库!A:H,5,0)</f>
        <v>0.75黑</v>
      </c>
      <c r="H46" s="135" t="e">
        <f>VLOOKUP(A46,数据库!A:J,12,0)</f>
        <v>#REF!</v>
      </c>
      <c r="I46" s="135">
        <f>VLOOKUP(A46,数据库!A:H,8,0)</f>
        <v>1670</v>
      </c>
    </row>
    <row r="47" spans="1:9" x14ac:dyDescent="0.15">
      <c r="A47" s="136">
        <v>46</v>
      </c>
      <c r="B47" s="135" t="str">
        <f>VLOOKUP(A47,数据库!A:H,2,0)</f>
        <v>J1/9</v>
      </c>
      <c r="C47" s="135" t="str">
        <f>VLOOKUP(A47,数据库!A:H,3,0)</f>
        <v>端子排/N</v>
      </c>
      <c r="D47" s="135" t="str">
        <f>VLOOKUP(A47,数据库!A:H,6,0)</f>
        <v>5556T</v>
      </c>
      <c r="E47" s="135" t="str">
        <f>VLOOKUP(A47,数据库!A:H,7,0)</f>
        <v>101蓝针</v>
      </c>
      <c r="F47" s="135" t="str">
        <f>VLOOKUP(A47,数据库!A:H,4,0)</f>
        <v>无滤波器时</v>
      </c>
      <c r="G47" s="135" t="str">
        <f>VLOOKUP(A47,数据库!A:H,5,0)</f>
        <v>0.75黑</v>
      </c>
      <c r="H47" s="135" t="e">
        <f>VLOOKUP(A47,数据库!A:J,12,0)</f>
        <v>#REF!</v>
      </c>
      <c r="I47" s="135">
        <f>VLOOKUP(A47,数据库!A:H,8,0)</f>
        <v>1670</v>
      </c>
    </row>
    <row r="48" spans="1:9" x14ac:dyDescent="0.15">
      <c r="A48" s="136">
        <v>47</v>
      </c>
      <c r="B48" s="135" t="str">
        <f>VLOOKUP(A48,数据库!A:H,2,0)</f>
        <v>J1/12</v>
      </c>
      <c r="C48" s="135" t="str">
        <f>VLOOKUP(A48,数据库!A:H,3,0)</f>
        <v>BZC/2</v>
      </c>
      <c r="D48" s="135" t="str">
        <f>VLOOKUP(A48,数据库!A:H,6,0)</f>
        <v>红4</v>
      </c>
      <c r="E48" s="135" t="str">
        <f>VLOOKUP(A48,数据库!A:H,7,0)</f>
        <v>红4</v>
      </c>
      <c r="F48" s="135" t="str">
        <f>VLOOKUP(A48,数据库!A:H,4,0)</f>
        <v>标准</v>
      </c>
      <c r="G48" s="135" t="str">
        <f>VLOOKUP(A48,数据库!A:H,5,0)</f>
        <v>0.5黑</v>
      </c>
      <c r="H48" s="135" t="e">
        <f>VLOOKUP(A48,数据库!A:J,12,0)</f>
        <v>#REF!</v>
      </c>
      <c r="I48" s="135">
        <f>VLOOKUP(A48,数据库!A:H,8,0)</f>
        <v>970</v>
      </c>
    </row>
    <row r="49" spans="1:9" x14ac:dyDescent="0.15">
      <c r="A49" s="136">
        <v>48</v>
      </c>
      <c r="B49" s="135" t="str">
        <f>VLOOKUP(A49,数据库!A:H,2,0)</f>
        <v>J2/1</v>
      </c>
      <c r="C49" s="135" t="str">
        <f>VLOOKUP(A49,数据库!A:H,3,0)</f>
        <v>KDP1/2</v>
      </c>
      <c r="D49" s="135" t="str">
        <f>VLOOKUP(A49,数据库!A:H,6,0)</f>
        <v>5556T</v>
      </c>
      <c r="E49" s="135" t="str">
        <f>VLOOKUP(A49,数据库!A:H,7,0)</f>
        <v>5556T</v>
      </c>
      <c r="F49" s="135" t="str">
        <f>VLOOKUP(A49,数据库!A:H,4,0)</f>
        <v>标准（无机房）</v>
      </c>
      <c r="G49" s="135" t="str">
        <f>VLOOKUP(A49,数据库!A:H,5,0)</f>
        <v>0.5黑</v>
      </c>
      <c r="H49" s="135" t="e">
        <f>VLOOKUP(A49,数据库!A:J,12,0)</f>
        <v>#REF!</v>
      </c>
      <c r="I49" s="135">
        <f>VLOOKUP(A49,数据库!A:H,8,0)</f>
        <v>1050</v>
      </c>
    </row>
    <row r="50" spans="1:9" x14ac:dyDescent="0.15">
      <c r="A50" s="136">
        <v>49</v>
      </c>
      <c r="B50" s="135" t="str">
        <f>VLOOKUP(A50,数据库!A:H,2,0)</f>
        <v>J2/3</v>
      </c>
      <c r="C50" s="135" t="str">
        <f>VLOOKUP(A50,数据库!A:H,3,0)</f>
        <v>KDP2/2</v>
      </c>
      <c r="D50" s="135" t="str">
        <f>VLOOKUP(A50,数据库!A:H,6,0)</f>
        <v>5556T</v>
      </c>
      <c r="E50" s="135" t="str">
        <f>VLOOKUP(A50,数据库!A:H,7,0)</f>
        <v>5556T</v>
      </c>
      <c r="F50" s="135" t="str">
        <f>VLOOKUP(A50,数据库!A:H,4,0)</f>
        <v>标准</v>
      </c>
      <c r="G50" s="135" t="str">
        <f>VLOOKUP(A50,数据库!A:H,5,0)</f>
        <v>0.5黑</v>
      </c>
      <c r="H50" s="135" t="e">
        <f>VLOOKUP(A50,数据库!A:J,12,0)</f>
        <v>#REF!</v>
      </c>
      <c r="I50" s="135">
        <f>VLOOKUP(A50,数据库!A:H,8,0)</f>
        <v>1080</v>
      </c>
    </row>
    <row r="51" spans="1:9" x14ac:dyDescent="0.15">
      <c r="A51" s="136">
        <v>50</v>
      </c>
      <c r="B51" s="135" t="str">
        <f>VLOOKUP(A51,数据库!A:H,2,0)</f>
        <v>J2/5</v>
      </c>
      <c r="C51" s="135" t="str">
        <f>VLOOKUP(A51,数据库!A:H,3,0)</f>
        <v>CE24</v>
      </c>
      <c r="D51" s="135" t="str">
        <f>VLOOKUP(A51,数据库!A:H,6,0)</f>
        <v>半剥8</v>
      </c>
      <c r="E51" s="135" t="str">
        <f>VLOOKUP(A51,数据库!A:H,7,0)</f>
        <v>半剥13</v>
      </c>
      <c r="F51" s="135" t="str">
        <f>VLOOKUP(A51,数据库!A:H,4,0)</f>
        <v>标准</v>
      </c>
      <c r="G51" s="135" t="str">
        <f>VLOOKUP(A51,数据库!A:H,5,0)</f>
        <v>0.5黑</v>
      </c>
      <c r="H51" s="135" t="e">
        <f>VLOOKUP(A51,数据库!A:J,12,0)</f>
        <v>#REF!</v>
      </c>
      <c r="I51" s="135">
        <f>VLOOKUP(A51,数据库!A:H,8,0)</f>
        <v>760</v>
      </c>
    </row>
    <row r="52" spans="1:9" x14ac:dyDescent="0.15">
      <c r="A52" s="136">
        <v>51</v>
      </c>
      <c r="B52" s="135" t="str">
        <f>VLOOKUP(A52,数据库!A:H,2,0)</f>
        <v>J2/7</v>
      </c>
      <c r="C52" s="135" t="str">
        <f>VLOOKUP(A52,数据库!A:H,3,0)</f>
        <v>KDP1/1</v>
      </c>
      <c r="D52" s="135" t="str">
        <f>VLOOKUP(A52,数据库!A:H,6,0)</f>
        <v>5556T</v>
      </c>
      <c r="E52" s="135" t="str">
        <f>VLOOKUP(A52,数据库!A:H,7,0)</f>
        <v>5556T</v>
      </c>
      <c r="F52" s="135" t="str">
        <f>VLOOKUP(A52,数据库!A:H,4,0)</f>
        <v>标准（无机房）</v>
      </c>
      <c r="G52" s="135" t="str">
        <f>VLOOKUP(A52,数据库!A:H,5,0)</f>
        <v>0.5黑</v>
      </c>
      <c r="H52" s="135" t="e">
        <f>VLOOKUP(A52,数据库!A:J,12,0)</f>
        <v>#REF!</v>
      </c>
      <c r="I52" s="135">
        <f>VLOOKUP(A52,数据库!A:H,8,0)</f>
        <v>1050</v>
      </c>
    </row>
    <row r="53" spans="1:9" x14ac:dyDescent="0.15">
      <c r="A53" s="136">
        <v>52</v>
      </c>
      <c r="B53" s="135" t="str">
        <f>VLOOKUP(A53,数据库!A:H,2,0)</f>
        <v>J2/8</v>
      </c>
      <c r="C53" s="135" t="str">
        <f>VLOOKUP(A53,数据库!A:H,3,0)</f>
        <v>KDP1/7</v>
      </c>
      <c r="D53" s="135" t="str">
        <f>VLOOKUP(A53,数据库!A:H,6,0)</f>
        <v>5556T</v>
      </c>
      <c r="E53" s="135" t="str">
        <f>VLOOKUP(A53,数据库!A:H,7,0)</f>
        <v>5556T</v>
      </c>
      <c r="F53" s="135" t="str">
        <f>VLOOKUP(A53,数据库!A:H,4,0)</f>
        <v>标准（无机房）</v>
      </c>
      <c r="G53" s="135" t="str">
        <f>VLOOKUP(A53,数据库!A:H,5,0)</f>
        <v>0.5黑</v>
      </c>
      <c r="H53" s="135" t="e">
        <f>VLOOKUP(A53,数据库!A:J,12,0)</f>
        <v>#REF!</v>
      </c>
      <c r="I53" s="135">
        <f>VLOOKUP(A53,数据库!A:H,8,0)</f>
        <v>1050</v>
      </c>
    </row>
    <row r="54" spans="1:9" x14ac:dyDescent="0.15">
      <c r="A54" s="136">
        <v>53</v>
      </c>
      <c r="B54" s="135" t="str">
        <f>VLOOKUP(A54,数据库!A:H,2,0)</f>
        <v>J2/10</v>
      </c>
      <c r="C54" s="135" t="str">
        <f>VLOOKUP(A54,数据库!A:H,3,0)</f>
        <v>KDP2/8</v>
      </c>
      <c r="D54" s="135" t="str">
        <f>VLOOKUP(A54,数据库!A:H,6,0)</f>
        <v>5556T</v>
      </c>
      <c r="E54" s="135" t="str">
        <f>VLOOKUP(A54,数据库!A:H,7,0)</f>
        <v>5556T</v>
      </c>
      <c r="F54" s="135" t="str">
        <f>VLOOKUP(A54,数据库!A:H,4,0)</f>
        <v>标准</v>
      </c>
      <c r="G54" s="135" t="str">
        <f>VLOOKUP(A54,数据库!A:H,5,0)</f>
        <v>0.5黑</v>
      </c>
      <c r="H54" s="135" t="e">
        <f>VLOOKUP(A54,数据库!A:J,12,0)</f>
        <v>#REF!</v>
      </c>
      <c r="I54" s="135" t="str">
        <f>VLOOKUP(A54,数据库!A:H,8,0)</f>
        <v>1080</v>
      </c>
    </row>
    <row r="55" spans="1:9" x14ac:dyDescent="0.15">
      <c r="A55" s="136">
        <v>54</v>
      </c>
      <c r="B55" s="135" t="str">
        <f>VLOOKUP(A55,数据库!A:H,2,0)</f>
        <v>J2/11</v>
      </c>
      <c r="C55" s="135" t="str">
        <f>VLOOKUP(A55,数据库!A:H,3,0)</f>
        <v>KDP2/5</v>
      </c>
      <c r="D55" s="135" t="str">
        <f>VLOOKUP(A55,数据库!A:H,6,0)</f>
        <v>5556T</v>
      </c>
      <c r="E55" s="135" t="str">
        <f>VLOOKUP(A55,数据库!A:H,7,0)</f>
        <v>5556T</v>
      </c>
      <c r="F55" s="135" t="str">
        <f>VLOOKUP(A55,数据库!A:H,4,0)</f>
        <v>标准</v>
      </c>
      <c r="G55" s="135" t="str">
        <f>VLOOKUP(A55,数据库!A:H,5,0)</f>
        <v>0.5黑</v>
      </c>
      <c r="H55" s="135" t="e">
        <f>VLOOKUP(A55,数据库!A:J,12,0)</f>
        <v>#REF!</v>
      </c>
      <c r="I55" s="135" t="str">
        <f>VLOOKUP(A55,数据库!A:H,8,0)</f>
        <v>1080</v>
      </c>
    </row>
    <row r="56" spans="1:9" x14ac:dyDescent="0.15">
      <c r="A56" s="136">
        <v>55</v>
      </c>
      <c r="B56" s="135" t="str">
        <f>VLOOKUP(A56,数据库!A:H,2,0)</f>
        <v>J2/12</v>
      </c>
      <c r="C56" s="135" t="str">
        <f>VLOOKUP(A56,数据库!A:H,3,0)</f>
        <v>KDP2/6</v>
      </c>
      <c r="D56" s="135" t="str">
        <f>VLOOKUP(A56,数据库!A:H,6,0)</f>
        <v>5556T</v>
      </c>
      <c r="E56" s="135" t="str">
        <f>VLOOKUP(A56,数据库!A:H,7,0)</f>
        <v>5556T</v>
      </c>
      <c r="F56" s="135" t="str">
        <f>VLOOKUP(A56,数据库!A:H,4,0)</f>
        <v>标准</v>
      </c>
      <c r="G56" s="135" t="str">
        <f>VLOOKUP(A56,数据库!A:H,5,0)</f>
        <v>0.5黑</v>
      </c>
      <c r="H56" s="135" t="e">
        <f>VLOOKUP(A56,数据库!A:J,12,0)</f>
        <v>#REF!</v>
      </c>
      <c r="I56" s="135" t="str">
        <f>VLOOKUP(A56,数据库!A:H,8,0)</f>
        <v>1080</v>
      </c>
    </row>
    <row r="57" spans="1:9" x14ac:dyDescent="0.15">
      <c r="A57" s="136">
        <v>56</v>
      </c>
      <c r="B57" s="135" t="str">
        <f>VLOOKUP(A57,数据库!A:H,2,0)</f>
        <v>J2/14</v>
      </c>
      <c r="C57" s="135" t="str">
        <f>VLOOKUP(A57,数据库!A:H,3,0)</f>
        <v>KDP1/6</v>
      </c>
      <c r="D57" s="135" t="str">
        <f>VLOOKUP(A57,数据库!A:H,6,0)</f>
        <v>5556T</v>
      </c>
      <c r="E57" s="135" t="str">
        <f>VLOOKUP(A57,数据库!A:H,7,0)</f>
        <v>5556T</v>
      </c>
      <c r="F57" s="135" t="str">
        <f>VLOOKUP(A57,数据库!A:H,4,0)</f>
        <v>标准（无机房）</v>
      </c>
      <c r="G57" s="135" t="str">
        <f>VLOOKUP(A57,数据库!A:H,5,0)</f>
        <v>0.5黑</v>
      </c>
      <c r="H57" s="135" t="e">
        <f>VLOOKUP(A57,数据库!A:J,12,0)</f>
        <v>#REF!</v>
      </c>
      <c r="I57" s="135">
        <f>VLOOKUP(A57,数据库!A:H,8,0)</f>
        <v>1050</v>
      </c>
    </row>
    <row r="58" spans="1:9" x14ac:dyDescent="0.15">
      <c r="A58" s="136">
        <v>57</v>
      </c>
      <c r="B58" s="135" t="str">
        <f>VLOOKUP(A58,数据库!A:H,2,0)</f>
        <v>SZDY/E1/3</v>
      </c>
      <c r="C58" s="135" t="str">
        <f>VLOOKUP(A58,数据库!A:H,3,0)</f>
        <v>KP/3</v>
      </c>
      <c r="D58" s="135" t="str">
        <f>VLOOKUP(A58,数据库!A:H,6,0)</f>
        <v>5556T</v>
      </c>
      <c r="E58" s="135" t="str">
        <f>VLOOKUP(A58,数据库!A:H,7,0)</f>
        <v>5556T</v>
      </c>
      <c r="F58" s="135" t="str">
        <f>VLOOKUP(A58,数据库!A:H,4,0)</f>
        <v>无机房</v>
      </c>
      <c r="G58" s="135" t="str">
        <f>VLOOKUP(A58,数据库!A:H,5,0)</f>
        <v>0.75黑</v>
      </c>
      <c r="H58" s="135" t="e">
        <f>VLOOKUP(A58,数据库!A:J,12,0)</f>
        <v>#REF!</v>
      </c>
      <c r="I58" s="135">
        <f>VLOOKUP(A58,数据库!A:H,8,0)</f>
        <v>960</v>
      </c>
    </row>
    <row r="59" spans="1:9" x14ac:dyDescent="0.15">
      <c r="A59" s="136">
        <v>58</v>
      </c>
      <c r="B59" s="135" t="str">
        <f>VLOOKUP(A59,数据库!A:H,2,0)</f>
        <v>SZDY/E1/3</v>
      </c>
      <c r="C59" s="135" t="str">
        <f>VLOOKUP(A59,数据库!A:H,3,0)</f>
        <v>J1/10</v>
      </c>
      <c r="D59" s="135">
        <f>VLOOKUP(A59,数据库!A:H,6,0)</f>
        <v>0</v>
      </c>
      <c r="E59" s="135" t="str">
        <f>VLOOKUP(A59,数据库!A:H,7,0)</f>
        <v>5556T</v>
      </c>
      <c r="F59" s="135" t="str">
        <f>VLOOKUP(A59,数据库!A:H,4,0)</f>
        <v>无机房</v>
      </c>
      <c r="G59" s="135" t="str">
        <f>VLOOKUP(A59,数据库!A:H,5,0)</f>
        <v>0.75黑</v>
      </c>
      <c r="H59" s="135" t="e">
        <f>VLOOKUP(A59,数据库!A:J,12,0)</f>
        <v>#REF!</v>
      </c>
      <c r="I59" s="135">
        <f>VLOOKUP(A59,数据库!A:H,8,0)</f>
        <v>1250</v>
      </c>
    </row>
    <row r="60" spans="1:9" x14ac:dyDescent="0.15">
      <c r="A60" s="136">
        <v>59</v>
      </c>
      <c r="B60" s="135" t="str">
        <f>VLOOKUP(A60,数据库!A:H,2,0)</f>
        <v>SZDY/E1/4</v>
      </c>
      <c r="C60" s="135" t="str">
        <f>VLOOKUP(A60,数据库!A:H,3,0)</f>
        <v>KP/1</v>
      </c>
      <c r="D60" s="135" t="str">
        <f>VLOOKUP(A60,数据库!A:H,6,0)</f>
        <v>5556T</v>
      </c>
      <c r="E60" s="135" t="str">
        <f>VLOOKUP(A60,数据库!A:H,7,0)</f>
        <v>5556T</v>
      </c>
      <c r="F60" s="135" t="str">
        <f>VLOOKUP(A60,数据库!A:H,4,0)</f>
        <v>无机房</v>
      </c>
      <c r="G60" s="135" t="str">
        <f>VLOOKUP(A60,数据库!A:H,5,0)</f>
        <v>0.75黑</v>
      </c>
      <c r="H60" s="135" t="e">
        <f>VLOOKUP(A60,数据库!A:J,12,0)</f>
        <v>#REF!</v>
      </c>
      <c r="I60" s="135">
        <f>VLOOKUP(A60,数据库!A:H,8,0)</f>
        <v>960</v>
      </c>
    </row>
    <row r="61" spans="1:9" x14ac:dyDescent="0.15">
      <c r="A61" s="136">
        <v>60</v>
      </c>
      <c r="B61" s="135" t="str">
        <f>VLOOKUP(A61,数据库!A:H,2,0)</f>
        <v>SZDY/E1/4</v>
      </c>
      <c r="C61" s="135" t="str">
        <f>VLOOKUP(A61,数据库!A:H,3,0)</f>
        <v>FJK/24</v>
      </c>
      <c r="D61" s="135">
        <f>VLOOKUP(A61,数据库!A:H,6,0)</f>
        <v>0</v>
      </c>
      <c r="E61" s="135" t="str">
        <f>VLOOKUP(A61,数据库!A:H,7,0)</f>
        <v>红4</v>
      </c>
      <c r="F61" s="135" t="str">
        <f>VLOOKUP(A61,数据库!A:H,4,0)</f>
        <v>无机房</v>
      </c>
      <c r="G61" s="135" t="str">
        <f>VLOOKUP(A61,数据库!A:H,5,0)</f>
        <v>0.75黑</v>
      </c>
      <c r="H61" s="135" t="e">
        <f>VLOOKUP(A61,数据库!A:J,12,0)</f>
        <v>#REF!</v>
      </c>
      <c r="I61" s="135">
        <f>VLOOKUP(A61,数据库!A:H,8,0)</f>
        <v>1250</v>
      </c>
    </row>
    <row r="62" spans="1:9" x14ac:dyDescent="0.15">
      <c r="A62" s="136">
        <v>61</v>
      </c>
      <c r="B62" s="135" t="str">
        <f>VLOOKUP(A62,数据库!A:H,2,0)</f>
        <v>SZDY/E1/5</v>
      </c>
      <c r="C62" s="135" t="str">
        <f>VLOOKUP(A62,数据库!A:H,3,0)</f>
        <v>KH1/3</v>
      </c>
      <c r="D62" s="135" t="str">
        <f>VLOOKUP(A62,数据库!A:H,6,0)</f>
        <v>5556T</v>
      </c>
      <c r="E62" s="135" t="str">
        <f>VLOOKUP(A62,数据库!A:H,7,0)</f>
        <v>剥8</v>
      </c>
      <c r="F62" s="135" t="str">
        <f>VLOOKUP(A62,数据库!A:H,4,0)</f>
        <v>无机房</v>
      </c>
      <c r="G62" s="135" t="str">
        <f>VLOOKUP(A62,数据库!A:H,5,0)</f>
        <v>0.5黑</v>
      </c>
      <c r="H62" s="135" t="e">
        <f>VLOOKUP(A62,数据库!A:J,12,0)</f>
        <v>#REF!</v>
      </c>
      <c r="I62" s="135">
        <f>VLOOKUP(A62,数据库!A:H,8,0)</f>
        <v>1180</v>
      </c>
    </row>
    <row r="63" spans="1:9" x14ac:dyDescent="0.15">
      <c r="A63" s="136">
        <v>62</v>
      </c>
      <c r="B63" s="135" t="str">
        <f>VLOOKUP(A63,数据库!A:H,2,0)</f>
        <v>SZDY/E1/6</v>
      </c>
      <c r="C63" s="135" t="str">
        <f>VLOOKUP(A63,数据库!A:H,3,0)</f>
        <v>KD/14</v>
      </c>
      <c r="D63" s="135" t="str">
        <f>VLOOKUP(A63,数据库!A:H,6,0)</f>
        <v>5556T</v>
      </c>
      <c r="E63" s="135" t="str">
        <f>VLOOKUP(A63,数据库!A:H,7,0)</f>
        <v>5556T</v>
      </c>
      <c r="F63" s="135" t="str">
        <f>VLOOKUP(A63,数据库!A:H,4,0)</f>
        <v>无机房</v>
      </c>
      <c r="G63" s="135" t="str">
        <f>VLOOKUP(A63,数据库!A:H,5,0)</f>
        <v>0.5黑</v>
      </c>
      <c r="H63" s="135" t="e">
        <f>VLOOKUP(A63,数据库!A:J,12,0)</f>
        <v>#REF!</v>
      </c>
      <c r="I63" s="135">
        <f>VLOOKUP(A63,数据库!A:H,8,0)</f>
        <v>1020</v>
      </c>
    </row>
    <row r="64" spans="1:9" x14ac:dyDescent="0.15">
      <c r="A64" s="136">
        <v>63</v>
      </c>
      <c r="B64" s="135" t="str">
        <f>VLOOKUP(A64,数据库!A:H,2,0)</f>
        <v>SZDY/E1/6</v>
      </c>
      <c r="C64" s="135" t="str">
        <f>VLOOKUP(A64,数据库!A:H,3,0)</f>
        <v>LP2/+</v>
      </c>
      <c r="D64" s="135">
        <f>VLOOKUP(A64,数据库!A:H,6,0)</f>
        <v>0</v>
      </c>
      <c r="E64" s="135" t="str">
        <f>VLOOKUP(A64,数据库!A:H,7,0)</f>
        <v>剥13</v>
      </c>
      <c r="F64" s="135" t="str">
        <f>VLOOKUP(A64,数据库!A:H,4,0)</f>
        <v>无机房</v>
      </c>
      <c r="G64" s="135" t="str">
        <f>VLOOKUP(A64,数据库!A:H,5,0)</f>
        <v>0.5黑</v>
      </c>
      <c r="H64" s="135" t="e">
        <f>VLOOKUP(A64,数据库!A:J,12,0)</f>
        <v>#REF!</v>
      </c>
      <c r="I64" s="135">
        <f>VLOOKUP(A64,数据库!A:H,8,0)</f>
        <v>470</v>
      </c>
    </row>
    <row r="65" spans="1:9" x14ac:dyDescent="0.15">
      <c r="A65" s="136">
        <v>64</v>
      </c>
      <c r="B65" s="135" t="str">
        <f>VLOOKUP(A65,数据库!A:H,2,0)</f>
        <v>SZDY/E1/7</v>
      </c>
      <c r="C65" s="135" t="str">
        <f>VLOOKUP(A65,数据库!A:H,3,0)</f>
        <v>KH1/4</v>
      </c>
      <c r="D65" s="135" t="str">
        <f>VLOOKUP(A65,数据库!A:H,6,0)</f>
        <v>5556T</v>
      </c>
      <c r="E65" s="135" t="str">
        <f>VLOOKUP(A65,数据库!A:H,7,0)</f>
        <v>剥8</v>
      </c>
      <c r="F65" s="135" t="str">
        <f>VLOOKUP(A65,数据库!A:H,4,0)</f>
        <v>无机房</v>
      </c>
      <c r="G65" s="135" t="str">
        <f>VLOOKUP(A65,数据库!A:H,5,0)</f>
        <v>0.5黑</v>
      </c>
      <c r="H65" s="135" t="e">
        <f>VLOOKUP(A65,数据库!A:J,12,0)</f>
        <v>#REF!</v>
      </c>
      <c r="I65" s="135">
        <f>VLOOKUP(A65,数据库!A:H,8,0)</f>
        <v>1180</v>
      </c>
    </row>
    <row r="66" spans="1:9" x14ac:dyDescent="0.15">
      <c r="A66" s="136">
        <v>65</v>
      </c>
      <c r="B66" s="135" t="str">
        <f>VLOOKUP(A66,数据库!A:H,2,0)</f>
        <v>SZDY/E1/8</v>
      </c>
      <c r="C66" s="135" t="str">
        <f>VLOOKUP(A66,数据库!A:H,3,0)</f>
        <v>DLQ/COM</v>
      </c>
      <c r="D66" s="135" t="str">
        <f>VLOOKUP(A66,数据库!A:H,6,0)</f>
        <v>5556T</v>
      </c>
      <c r="E66" s="135" t="str">
        <f>VLOOKUP(A66,数据库!A:H,7,0)</f>
        <v>红4</v>
      </c>
      <c r="F66" s="135" t="str">
        <f>VLOOKUP(A66,数据库!A:H,4,0)</f>
        <v>无机房</v>
      </c>
      <c r="G66" s="135" t="str">
        <f>VLOOKUP(A66,数据库!A:H,5,0)</f>
        <v>0.5黑</v>
      </c>
      <c r="H66" s="135" t="e">
        <f>VLOOKUP(A66,数据库!A:J,12,0)</f>
        <v>#REF!</v>
      </c>
      <c r="I66" s="135">
        <f>VLOOKUP(A66,数据库!A:H,8,0)</f>
        <v>1160</v>
      </c>
    </row>
    <row r="67" spans="1:9" x14ac:dyDescent="0.15">
      <c r="A67" s="136">
        <v>66</v>
      </c>
      <c r="B67" s="135" t="str">
        <f>VLOOKUP(A67,数据库!A:H,2,0)</f>
        <v>SZDY/E1/9</v>
      </c>
      <c r="C67" s="135" t="str">
        <f>VLOOKUP(A67,数据库!A:H,3,0)</f>
        <v>KD/16</v>
      </c>
      <c r="D67" s="135" t="str">
        <f>VLOOKUP(A67,数据库!A:H,6,0)</f>
        <v>5556T</v>
      </c>
      <c r="E67" s="135" t="str">
        <f>VLOOKUP(A67,数据库!A:H,7,0)</f>
        <v>5556T</v>
      </c>
      <c r="F67" s="135" t="str">
        <f>VLOOKUP(A67,数据库!A:H,4,0)</f>
        <v>无机房</v>
      </c>
      <c r="G67" s="135" t="str">
        <f>VLOOKUP(A67,数据库!A:H,5,0)</f>
        <v>0.5黑</v>
      </c>
      <c r="H67" s="135" t="e">
        <f>VLOOKUP(A67,数据库!A:J,12,0)</f>
        <v>#REF!</v>
      </c>
      <c r="I67" s="135">
        <f>VLOOKUP(A67,数据库!A:H,8,0)</f>
        <v>1010</v>
      </c>
    </row>
    <row r="68" spans="1:9" x14ac:dyDescent="0.15">
      <c r="A68" s="136">
        <v>67</v>
      </c>
      <c r="B68" s="135" t="str">
        <f>VLOOKUP(A68,数据库!A:H,2,0)</f>
        <v>SZDY/E1/11</v>
      </c>
      <c r="C68" s="135" t="str">
        <f>VLOOKUP(A68,数据库!A:H,3,0)</f>
        <v>CE6</v>
      </c>
      <c r="D68" s="135" t="str">
        <f>VLOOKUP(A68,数据库!A:H,6,0)</f>
        <v>5556T</v>
      </c>
      <c r="E68" s="135" t="str">
        <f>VLOOKUP(A68,数据库!A:H,7,0)</f>
        <v>半剥13</v>
      </c>
      <c r="F68" s="135" t="str">
        <f>VLOOKUP(A68,数据库!A:H,4,0)</f>
        <v>无机房</v>
      </c>
      <c r="G68" s="135" t="str">
        <f>VLOOKUP(A68,数据库!A:H,5,0)</f>
        <v>0.5黑</v>
      </c>
      <c r="H68" s="135" t="e">
        <f>VLOOKUP(A68,数据库!A:J,12,0)</f>
        <v>#REF!</v>
      </c>
      <c r="I68" s="135">
        <f>VLOOKUP(A68,数据库!A:H,8,0)</f>
        <v>1010</v>
      </c>
    </row>
    <row r="69" spans="1:9" x14ac:dyDescent="0.15">
      <c r="A69" s="136">
        <v>68</v>
      </c>
      <c r="B69" s="135" t="str">
        <f>VLOOKUP(A69,数据库!A:H,2,0)</f>
        <v>SZDY/E1/12</v>
      </c>
      <c r="C69" s="135" t="str">
        <f>VLOOKUP(A69,数据库!A:H,3,0)</f>
        <v>FJK/34</v>
      </c>
      <c r="D69" s="135" t="str">
        <f>VLOOKUP(A69,数据库!A:H,6,0)</f>
        <v>5556T</v>
      </c>
      <c r="E69" s="135" t="str">
        <f>VLOOKUP(A69,数据库!A:H,7,0)</f>
        <v>红4</v>
      </c>
      <c r="F69" s="135" t="str">
        <f>VLOOKUP(A69,数据库!A:H,4,0)</f>
        <v>无机房</v>
      </c>
      <c r="G69" s="135" t="str">
        <f>VLOOKUP(A69,数据库!A:H,5,0)</f>
        <v>0.5黑</v>
      </c>
      <c r="H69" s="135" t="e">
        <f>VLOOKUP(A69,数据库!A:J,12,0)</f>
        <v>#REF!</v>
      </c>
      <c r="I69" s="135">
        <f>VLOOKUP(A69,数据库!A:H,8,0)</f>
        <v>1220</v>
      </c>
    </row>
    <row r="70" spans="1:9" x14ac:dyDescent="0.15">
      <c r="A70" s="136">
        <v>69</v>
      </c>
      <c r="B70" s="135" t="str">
        <f>VLOOKUP(A70,数据库!A:H,2,0)</f>
        <v>MC/63(43)</v>
      </c>
      <c r="C70" s="135" t="str">
        <f>VLOOKUP(A70,数据库!A:H,3,0)</f>
        <v>CE6</v>
      </c>
      <c r="D70" s="135" t="str">
        <f>VLOOKUP(A70,数据库!A:H,6,0)</f>
        <v>红4</v>
      </c>
      <c r="E70" s="135" t="str">
        <f>VLOOKUP(A70,数据库!A:H,7,0)</f>
        <v>半剥13</v>
      </c>
      <c r="F70" s="135" t="str">
        <f>VLOOKUP(A70,数据库!A:H,4,0)</f>
        <v>无机房</v>
      </c>
      <c r="G70" s="135" t="str">
        <f>VLOOKUP(A70,数据库!A:H,5,0)</f>
        <v>0.5黑</v>
      </c>
      <c r="H70" s="135" t="e">
        <f>VLOOKUP(A70,数据库!A:J,12,0)</f>
        <v>#REF!</v>
      </c>
      <c r="I70" s="135">
        <f>VLOOKUP(A70,数据库!A:H,8,0)</f>
        <v>630</v>
      </c>
    </row>
    <row r="71" spans="1:9" x14ac:dyDescent="0.15">
      <c r="A71" s="136">
        <v>70</v>
      </c>
      <c r="B71" s="135" t="str">
        <f>VLOOKUP(A71,数据库!A:H,2,0)</f>
        <v>BZC/61(21)</v>
      </c>
      <c r="C71" s="135" t="str">
        <f>VLOOKUP(A71,数据库!A:H,3,0)</f>
        <v>CE24</v>
      </c>
      <c r="D71" s="135" t="str">
        <f>VLOOKUP(A71,数据库!A:H,6,0)</f>
        <v>红4</v>
      </c>
      <c r="E71" s="135" t="str">
        <f>VLOOKUP(A71,数据库!A:H,7,0)</f>
        <v>半剥13</v>
      </c>
      <c r="F71" s="135" t="str">
        <f>VLOOKUP(A71,数据库!A:H,4,0)</f>
        <v>标准</v>
      </c>
      <c r="G71" s="135" t="str">
        <f>VLOOKUP(A71,数据库!A:H,5,0)</f>
        <v>0.5黑</v>
      </c>
      <c r="H71" s="135" t="e">
        <f>VLOOKUP(A71,数据库!A:J,12,0)</f>
        <v>#REF!</v>
      </c>
      <c r="I71" s="135">
        <f>VLOOKUP(A71,数据库!A:H,8,0)</f>
        <v>300</v>
      </c>
    </row>
    <row r="72" spans="1:9" x14ac:dyDescent="0.15">
      <c r="A72" s="136">
        <v>71</v>
      </c>
      <c r="B72" s="135" t="str">
        <f>VLOOKUP(A72,数据库!A:H,2,0)</f>
        <v>MSC/61(21)</v>
      </c>
      <c r="C72" s="135" t="str">
        <f>VLOOKUP(A72,数据库!A:H,3,0)</f>
        <v>CE24</v>
      </c>
      <c r="D72" s="135" t="str">
        <f>VLOOKUP(A72,数据库!A:H,6,0)</f>
        <v>红4</v>
      </c>
      <c r="E72" s="135" t="str">
        <f>VLOOKUP(A72,数据库!A:H,7,0)</f>
        <v>半剥13</v>
      </c>
      <c r="F72" s="135" t="str">
        <f>VLOOKUP(A72,数据库!A:H,4,0)</f>
        <v>标准</v>
      </c>
      <c r="G72" s="135" t="str">
        <f>VLOOKUP(A72,数据库!A:H,5,0)</f>
        <v>0.5黑</v>
      </c>
      <c r="H72" s="135" t="e">
        <f>VLOOKUP(A72,数据库!A:J,12,0)</f>
        <v>#REF!</v>
      </c>
      <c r="I72" s="135">
        <f>VLOOKUP(A72,数据库!A:H,8,0)</f>
        <v>360</v>
      </c>
    </row>
    <row r="73" spans="1:9" x14ac:dyDescent="0.15">
      <c r="A73" s="136">
        <v>72</v>
      </c>
      <c r="B73" s="135" t="str">
        <f>VLOOKUP(A73,数据库!A:H,2,0)</f>
        <v>MC/61(21)</v>
      </c>
      <c r="C73" s="135" t="str">
        <f>VLOOKUP(A73,数据库!A:H,3,0)</f>
        <v>CE24</v>
      </c>
      <c r="D73" s="135" t="str">
        <f>VLOOKUP(A73,数据库!A:H,6,0)</f>
        <v>红4</v>
      </c>
      <c r="E73" s="135" t="str">
        <f>VLOOKUP(A73,数据库!A:H,7,0)</f>
        <v>半剥13</v>
      </c>
      <c r="F73" s="135" t="str">
        <f>VLOOKUP(A73,数据库!A:H,4,0)</f>
        <v>标准</v>
      </c>
      <c r="G73" s="135" t="str">
        <f>VLOOKUP(A73,数据库!A:H,5,0)</f>
        <v>0.5黑</v>
      </c>
      <c r="H73" s="135" t="e">
        <f>VLOOKUP(A73,数据库!A:J,12,0)</f>
        <v>#REF!</v>
      </c>
      <c r="I73" s="135">
        <f>VLOOKUP(A73,数据库!A:H,8,0)</f>
        <v>500</v>
      </c>
    </row>
    <row r="74" spans="1:9" x14ac:dyDescent="0.15">
      <c r="A74" s="136">
        <v>73</v>
      </c>
      <c r="B74" s="135" t="str">
        <f>VLOOKUP(A74,数据库!A:H,2,0)</f>
        <v>MC1/61(21)</v>
      </c>
      <c r="C74" s="135" t="str">
        <f>VLOOKUP(A74,数据库!A:H,3,0)</f>
        <v>CE24</v>
      </c>
      <c r="D74" s="135" t="str">
        <f>VLOOKUP(A74,数据库!A:H,6,0)</f>
        <v>红4</v>
      </c>
      <c r="E74" s="135" t="str">
        <f>VLOOKUP(A74,数据库!A:H,7,0)</f>
        <v>半剥13</v>
      </c>
      <c r="F74" s="135" t="str">
        <f>VLOOKUP(A74,数据库!A:H,4,0)</f>
        <v>有封星接触器+梯速＞2.5M/S</v>
      </c>
      <c r="G74" s="135" t="str">
        <f>VLOOKUP(A74,数据库!A:H,5,0)</f>
        <v>0.5黑</v>
      </c>
      <c r="H74" s="135" t="e">
        <f>VLOOKUP(A74,数据库!A:J,12,0)</f>
        <v>#REF!</v>
      </c>
      <c r="I74" s="135">
        <f>VLOOKUP(A74,数据库!A:H,8,0)</f>
        <v>600</v>
      </c>
    </row>
    <row r="75" spans="1:9" x14ac:dyDescent="0.15">
      <c r="A75" s="136">
        <v>74</v>
      </c>
      <c r="B75" s="135" t="str">
        <f>VLOOKUP(A75,数据库!A:H,2,0)</f>
        <v>MC1/53</v>
      </c>
      <c r="C75" s="135" t="str">
        <f>VLOOKUP(A75,数据库!A:H,3,0)</f>
        <v>CE24</v>
      </c>
      <c r="D75" s="135" t="str">
        <f>VLOOKUP(A75,数据库!A:H,6,0)</f>
        <v>红4</v>
      </c>
      <c r="E75" s="135" t="str">
        <f>VLOOKUP(A75,数据库!A:H,7,0)</f>
        <v>半剥13</v>
      </c>
      <c r="F75" s="135" t="str">
        <f>VLOOKUP(A75,数据库!A:H,4,0)</f>
        <v>有封星接触器+速度≤2.5M/S</v>
      </c>
      <c r="G75" s="135" t="str">
        <f>VLOOKUP(A75,数据库!A:H,5,0)</f>
        <v>0.5黑</v>
      </c>
      <c r="H75" s="135" t="e">
        <f>VLOOKUP(A75,数据库!A:J,12,0)</f>
        <v>#REF!</v>
      </c>
      <c r="I75" s="135">
        <f>VLOOKUP(A75,数据库!A:H,8,0)</f>
        <v>450</v>
      </c>
    </row>
    <row r="76" spans="1:9" x14ac:dyDescent="0.15">
      <c r="A76" s="136">
        <v>75</v>
      </c>
      <c r="B76" s="135" t="str">
        <f>VLOOKUP(A76,数据库!A:H,2,0)</f>
        <v>FTK/2</v>
      </c>
      <c r="C76" s="135" t="str">
        <f>VLOOKUP(A76,数据库!A:H,3,0)</f>
        <v>MC1/A1</v>
      </c>
      <c r="D76" s="135" t="str">
        <f>VLOOKUP(A76,数据库!A:H,6,0)</f>
        <v>红4</v>
      </c>
      <c r="E76" s="135" t="str">
        <f>VLOOKUP(A76,数据库!A:H,7,0)</f>
        <v>红4</v>
      </c>
      <c r="F76" s="135" t="str">
        <f>VLOOKUP(A76,数据库!A:H,4,0)</f>
        <v>有封星接触器+无相序继电器</v>
      </c>
      <c r="G76" s="135" t="str">
        <f>VLOOKUP(A76,数据库!A:H,5,0)</f>
        <v>0.5黑</v>
      </c>
      <c r="H76" s="135" t="e">
        <f>VLOOKUP(A76,数据库!A:J,12,0)</f>
        <v>#REF!</v>
      </c>
      <c r="I76" s="135">
        <f>VLOOKUP(A76,数据库!A:H,8,0)</f>
        <v>1100</v>
      </c>
    </row>
    <row r="77" spans="1:9" x14ac:dyDescent="0.15">
      <c r="A77" s="136">
        <v>76</v>
      </c>
      <c r="B77" s="135" t="str">
        <f>VLOOKUP(A77,数据库!A:H,2,0)</f>
        <v>BZC/1</v>
      </c>
      <c r="C77" s="135" t="str">
        <f>VLOOKUP(A77,数据库!A:H,3,0)</f>
        <v>BZC/6</v>
      </c>
      <c r="D77" s="135" t="str">
        <f>VLOOKUP(A77,数据库!A:H,6,0)</f>
        <v>红4</v>
      </c>
      <c r="E77" s="135" t="str">
        <f>VLOOKUP(A77,数据库!A:H,7,0)</f>
        <v>红4</v>
      </c>
      <c r="F77" s="135" t="str">
        <f>VLOOKUP(A77,数据库!A:H,4,0)</f>
        <v>标准</v>
      </c>
      <c r="G77" s="135" t="str">
        <f>VLOOKUP(A77,数据库!A:H,5,0)</f>
        <v>0.5黑</v>
      </c>
      <c r="H77" s="135" t="e">
        <f>VLOOKUP(A77,数据库!A:J,12,0)</f>
        <v>#REF!</v>
      </c>
      <c r="I77" s="135">
        <f>VLOOKUP(A77,数据库!A:H,8,0)</f>
        <v>470</v>
      </c>
    </row>
    <row r="78" spans="1:9" x14ac:dyDescent="0.15">
      <c r="A78" s="136">
        <v>77</v>
      </c>
      <c r="B78" s="135" t="str">
        <f>VLOOKUP(A78,数据库!A:H,2,0)</f>
        <v>BZC/3</v>
      </c>
      <c r="C78" s="135" t="str">
        <f>VLOOKUP(A78,数据库!A:H,3,0)</f>
        <v>MC/64(44)</v>
      </c>
      <c r="D78" s="135" t="str">
        <f>VLOOKUP(A78,数据库!A:H,6,0)</f>
        <v>红4</v>
      </c>
      <c r="E78" s="135" t="str">
        <f>VLOOKUP(A78,数据库!A:H,7,0)</f>
        <v>红4</v>
      </c>
      <c r="F78" s="135" t="str">
        <f>VLOOKUP(A78,数据库!A:H,4,0)</f>
        <v>标准</v>
      </c>
      <c r="G78" s="135" t="str">
        <f>VLOOKUP(A78,数据库!A:H,5,0)</f>
        <v>0.5黑</v>
      </c>
      <c r="H78" s="135" t="e">
        <f>VLOOKUP(A78,数据库!A:J,12,0)</f>
        <v>#REF!</v>
      </c>
      <c r="I78" s="135">
        <f>VLOOKUP(A78,数据库!A:H,8,0)</f>
        <v>710</v>
      </c>
    </row>
    <row r="79" spans="1:9" x14ac:dyDescent="0.15">
      <c r="A79" s="136">
        <v>78</v>
      </c>
      <c r="B79" s="135" t="str">
        <f>VLOOKUP(A79,数据库!A:H,2,0)</f>
        <v>BZC/5</v>
      </c>
      <c r="C79" s="135" t="str">
        <f>VLOOKUP(A79,数据库!A:H,3,0)</f>
        <v>MC/54(14)</v>
      </c>
      <c r="D79" s="135" t="str">
        <f>VLOOKUP(A79,数据库!A:H,6,0)</f>
        <v>红4</v>
      </c>
      <c r="E79" s="135" t="str">
        <f>VLOOKUP(A79,数据库!A:H,7,0)</f>
        <v>红4</v>
      </c>
      <c r="F79" s="135" t="str">
        <f>VLOOKUP(A79,数据库!A:H,4,0)</f>
        <v>标准</v>
      </c>
      <c r="G79" s="135" t="str">
        <f>VLOOKUP(A79,数据库!A:H,5,0)</f>
        <v>0.5黑</v>
      </c>
      <c r="H79" s="135" t="e">
        <f>VLOOKUP(A79,数据库!A:J,12,0)</f>
        <v>#REF!</v>
      </c>
      <c r="I79" s="135">
        <f>VLOOKUP(A79,数据库!A:H,8,0)</f>
        <v>710</v>
      </c>
    </row>
    <row r="80" spans="1:9" x14ac:dyDescent="0.15">
      <c r="A80" s="136">
        <v>79</v>
      </c>
      <c r="B80" s="135" t="str">
        <f>VLOOKUP(A80,数据库!A:H,2,0)</f>
        <v>BZC/A1</v>
      </c>
      <c r="C80" s="135" t="str">
        <f>VLOOKUP(A80,数据库!A:H,3,0)</f>
        <v>MC/A1</v>
      </c>
      <c r="D80" s="135" t="str">
        <f>VLOOKUP(A80,数据库!A:H,6,0)</f>
        <v>蓝4</v>
      </c>
      <c r="E80" s="135" t="str">
        <f>VLOOKUP(A80,数据库!A:H,7,0)</f>
        <v>红4</v>
      </c>
      <c r="F80" s="135" t="str">
        <f>VLOOKUP(A80,数据库!A:H,4,0)</f>
        <v>标准</v>
      </c>
      <c r="G80" s="135" t="str">
        <f>VLOOKUP(A80,数据库!A:H,5,0)</f>
        <v>0.5黑</v>
      </c>
      <c r="H80" s="135" t="e">
        <f>VLOOKUP(A80,数据库!A:J,12,0)</f>
        <v>#REF!</v>
      </c>
      <c r="I80" s="135">
        <f>VLOOKUP(A80,数据库!A:H,8,0)</f>
        <v>420</v>
      </c>
    </row>
    <row r="81" spans="1:9" x14ac:dyDescent="0.15">
      <c r="A81" s="136">
        <v>80</v>
      </c>
      <c r="B81" s="135" t="str">
        <f>VLOOKUP(A81,数据库!A:H,2,0)</f>
        <v>BZC/A1</v>
      </c>
      <c r="C81" s="135" t="str">
        <f>VLOOKUP(A81,数据库!A:H,3,0)</f>
        <v>MSC/2</v>
      </c>
      <c r="D81" s="135">
        <f>VLOOKUP(A81,数据库!A:H,6,0)</f>
        <v>0</v>
      </c>
      <c r="E81" s="135" t="str">
        <f>VLOOKUP(A81,数据库!A:H,7,0)</f>
        <v>红4</v>
      </c>
      <c r="F81" s="135" t="str">
        <f>VLOOKUP(A81,数据库!A:H,4,0)</f>
        <v>标准</v>
      </c>
      <c r="G81" s="135" t="str">
        <f>VLOOKUP(A81,数据库!A:H,5,0)</f>
        <v>0.5黑</v>
      </c>
      <c r="H81" s="135" t="e">
        <f>VLOOKUP(A81,数据库!A:J,12,0)</f>
        <v>#REF!</v>
      </c>
      <c r="I81" s="135">
        <f>VLOOKUP(A81,数据库!A:H,8,0)</f>
        <v>550</v>
      </c>
    </row>
    <row r="82" spans="1:9" x14ac:dyDescent="0.15">
      <c r="A82" s="136">
        <v>81</v>
      </c>
      <c r="B82" s="135" t="str">
        <f>VLOOKUP(A82,数据库!A:H,2,0)</f>
        <v>MC1/R4</v>
      </c>
      <c r="C82" s="135" t="str">
        <f>VLOOKUP(A82,数据库!A:H,3,0)</f>
        <v>MC/2</v>
      </c>
      <c r="D82" s="135" t="str">
        <f>VLOOKUP(A82,数据库!A:H,6,0)</f>
        <v>蓝4</v>
      </c>
      <c r="E82" s="135" t="str">
        <f>VLOOKUP(A82,数据库!A:H,7,0)</f>
        <v>蓝4(大功率时-蓝6圆)</v>
      </c>
      <c r="F82" s="135" t="str">
        <f>VLOOKUP(A82,数据库!A:H,4,0)</f>
        <v>有封星接触器时+速度＜3.0m/s时</v>
      </c>
      <c r="G82" s="135" t="str">
        <f>VLOOKUP(A82,数据库!A:H,5,0)</f>
        <v>2.5黑</v>
      </c>
      <c r="H82" s="135" t="e">
        <f>VLOOKUP(A82,数据库!A:J,12,0)</f>
        <v>#REF!</v>
      </c>
      <c r="I82" s="135">
        <f>VLOOKUP(A82,数据库!A:H,8,0)</f>
        <v>1250</v>
      </c>
    </row>
    <row r="83" spans="1:9" x14ac:dyDescent="0.15">
      <c r="A83" s="136">
        <v>82</v>
      </c>
      <c r="B83" s="135" t="str">
        <f>VLOOKUP(A83,数据库!A:H,2,0)</f>
        <v>MC1/R1</v>
      </c>
      <c r="C83" s="135" t="str">
        <f>VLOOKUP(A83,数据库!A:H,3,0)</f>
        <v>MC/6</v>
      </c>
      <c r="D83" s="135" t="str">
        <f>VLOOKUP(A83,数据库!A:H,6,0)</f>
        <v>蓝4</v>
      </c>
      <c r="E83" s="135" t="str">
        <f>VLOOKUP(A83,数据库!A:H,7,0)</f>
        <v>蓝4(大功率时-蓝6圆)</v>
      </c>
      <c r="F83" s="135" t="str">
        <f>VLOOKUP(A83,数据库!A:H,4,0)</f>
        <v>有封星接触器时+速度＜3.0m/s时</v>
      </c>
      <c r="G83" s="135" t="str">
        <f>VLOOKUP(A83,数据库!A:H,5,0)</f>
        <v>2.5黑</v>
      </c>
      <c r="H83" s="135" t="e">
        <f>VLOOKUP(A83,数据库!A:J,12,0)</f>
        <v>#REF!</v>
      </c>
      <c r="I83" s="135">
        <f>VLOOKUP(A83,数据库!A:H,8,0)</f>
        <v>730</v>
      </c>
    </row>
    <row r="84" spans="1:9" x14ac:dyDescent="0.15">
      <c r="A84" s="136">
        <v>83</v>
      </c>
      <c r="B84" s="135" t="str">
        <f>VLOOKUP(A84,数据库!A:H,2,0)</f>
        <v>MC1/R2</v>
      </c>
      <c r="C84" s="135" t="str">
        <f>VLOOKUP(A84,数据库!A:H,3,0)</f>
        <v>MC/4</v>
      </c>
      <c r="D84" s="135" t="str">
        <f>VLOOKUP(A84,数据库!A:H,6,0)</f>
        <v>蓝4</v>
      </c>
      <c r="E84" s="135" t="str">
        <f>VLOOKUP(A84,数据库!A:H,7,0)</f>
        <v>蓝4(大功率时-蓝6圆)</v>
      </c>
      <c r="F84" s="135" t="str">
        <f>VLOOKUP(A84,数据库!A:H,4,0)</f>
        <v>有封星接触器时+速度＜3.0m/s时</v>
      </c>
      <c r="G84" s="135" t="str">
        <f>VLOOKUP(A84,数据库!A:H,5,0)</f>
        <v>2.5黑</v>
      </c>
      <c r="H84" s="135" t="e">
        <f>VLOOKUP(A84,数据库!A:J,12,0)</f>
        <v>#REF!</v>
      </c>
      <c r="I84" s="135">
        <f>VLOOKUP(A84,数据库!A:H,8,0)</f>
        <v>730</v>
      </c>
    </row>
    <row r="85" spans="1:9" x14ac:dyDescent="0.15">
      <c r="A85" s="136">
        <v>84</v>
      </c>
      <c r="B85" s="135" t="str">
        <f>VLOOKUP(A85,数据库!A:H,2,0)</f>
        <v>MC1/R2</v>
      </c>
      <c r="C85" s="135" t="str">
        <f>VLOOKUP(A85,数据库!A:H,3,0)</f>
        <v xml:space="preserve"> MC1/R3</v>
      </c>
      <c r="D85" s="135" t="str">
        <f>VLOOKUP(A85,数据库!A:H,6,0)</f>
        <v>蓝4</v>
      </c>
      <c r="E85" s="135" t="str">
        <f>VLOOKUP(A85,数据库!A:H,7,0)</f>
        <v>蓝4</v>
      </c>
      <c r="F85" s="135" t="str">
        <f>VLOOKUP(A85,数据库!A:H,4,0)</f>
        <v>有封星接触器时+速度＜3.0m/s时</v>
      </c>
      <c r="G85" s="135" t="str">
        <f>VLOOKUP(A85,数据库!A:H,5,0)</f>
        <v>2.5黑</v>
      </c>
      <c r="H85" s="135" t="e">
        <f>VLOOKUP(A85,数据库!A:J,12,0)</f>
        <v>#REF!</v>
      </c>
      <c r="I85" s="135">
        <f>VLOOKUP(A85,数据库!A:H,8,0)</f>
        <v>1820</v>
      </c>
    </row>
    <row r="86" spans="1:9" x14ac:dyDescent="0.15">
      <c r="A86" s="136">
        <v>85</v>
      </c>
      <c r="B86" s="135" t="str">
        <f>VLOOKUP(A86,数据库!A:H,2,0)</f>
        <v>MC1/1</v>
      </c>
      <c r="C86" s="135" t="str">
        <f>VLOOKUP(A86,数据库!A:H,3,0)</f>
        <v>MC/2</v>
      </c>
      <c r="D86" s="135" t="str">
        <f>VLOOKUP(A86,数据库!A:H,6,0)</f>
        <v>蓝4</v>
      </c>
      <c r="E86" s="135" t="str">
        <f>VLOOKUP(A86,数据库!A:H,7,0)</f>
        <v>蓝4(大功率时-蓝6圆)</v>
      </c>
      <c r="F86" s="135" t="str">
        <f>VLOOKUP(A86,数据库!A:H,4,0)</f>
        <v>有封星接触器时+速度≥3.0m/s时</v>
      </c>
      <c r="G86" s="135" t="str">
        <f>VLOOKUP(A86,数据库!A:H,5,0)</f>
        <v>2.5黑</v>
      </c>
      <c r="H86" s="135" t="e">
        <f>VLOOKUP(A86,数据库!A:J,12,0)</f>
        <v>#REF!</v>
      </c>
      <c r="I86" s="135">
        <f>VLOOKUP(A86,数据库!A:H,8,0)</f>
        <v>0</v>
      </c>
    </row>
    <row r="87" spans="1:9" x14ac:dyDescent="0.15">
      <c r="A87" s="136">
        <v>86</v>
      </c>
      <c r="B87" s="135" t="str">
        <f>VLOOKUP(A87,数据库!A:H,2,0)</f>
        <v>MC1/4</v>
      </c>
      <c r="C87" s="135" t="str">
        <f>VLOOKUP(A87,数据库!A:H,3,0)</f>
        <v>MC/6</v>
      </c>
      <c r="D87" s="135" t="str">
        <f>VLOOKUP(A87,数据库!A:H,6,0)</f>
        <v>蓝4</v>
      </c>
      <c r="E87" s="135" t="str">
        <f>VLOOKUP(A87,数据库!A:H,7,0)</f>
        <v>蓝4(大功率时-蓝7圆)</v>
      </c>
      <c r="F87" s="135" t="str">
        <f>VLOOKUP(A87,数据库!A:H,4,0)</f>
        <v>有封星接触器时+速度≥3.0m/s时</v>
      </c>
      <c r="G87" s="135" t="str">
        <f>VLOOKUP(A87,数据库!A:H,5,0)</f>
        <v>2.5黑</v>
      </c>
      <c r="H87" s="135" t="e">
        <f>VLOOKUP(A87,数据库!A:J,12,0)</f>
        <v>#REF!</v>
      </c>
      <c r="I87" s="135">
        <f>VLOOKUP(A87,数据库!A:H,8,0)</f>
        <v>0</v>
      </c>
    </row>
    <row r="88" spans="1:9" x14ac:dyDescent="0.15">
      <c r="A88" s="136">
        <v>87</v>
      </c>
      <c r="B88" s="135" t="str">
        <f>VLOOKUP(A88,数据库!A:H,2,0)</f>
        <v>MC1/2</v>
      </c>
      <c r="C88" s="135" t="str">
        <f>VLOOKUP(A88,数据库!A:H,3,0)</f>
        <v>MC/4</v>
      </c>
      <c r="D88" s="135" t="str">
        <f>VLOOKUP(A88,数据库!A:H,6,0)</f>
        <v>蓝4</v>
      </c>
      <c r="E88" s="135" t="str">
        <f>VLOOKUP(A88,数据库!A:H,7,0)</f>
        <v>蓝4(大功率时-蓝8圆)</v>
      </c>
      <c r="F88" s="135" t="str">
        <f>VLOOKUP(A88,数据库!A:H,4,0)</f>
        <v>有封星接触器时+速度≥3.0m/s时</v>
      </c>
      <c r="G88" s="135" t="str">
        <f>VLOOKUP(A88,数据库!A:H,5,0)</f>
        <v>2.5黑</v>
      </c>
      <c r="H88" s="135" t="e">
        <f>VLOOKUP(A88,数据库!A:J,12,0)</f>
        <v>#REF!</v>
      </c>
      <c r="I88" s="135">
        <f>VLOOKUP(A88,数据库!A:H,8,0)</f>
        <v>0</v>
      </c>
    </row>
    <row r="89" spans="1:9" x14ac:dyDescent="0.15">
      <c r="A89" s="136">
        <v>88</v>
      </c>
      <c r="B89" s="135" t="str">
        <f>VLOOKUP(A89,数据库!A:H,2,0)</f>
        <v>MC1/2</v>
      </c>
      <c r="C89" s="135" t="str">
        <f>VLOOKUP(A89,数据库!A:H,3,0)</f>
        <v>MC1/3</v>
      </c>
      <c r="D89" s="135" t="str">
        <f>VLOOKUP(A89,数据库!A:H,6,0)</f>
        <v>蓝4</v>
      </c>
      <c r="E89" s="135" t="str">
        <f>VLOOKUP(A89,数据库!A:H,7,0)</f>
        <v>蓝4</v>
      </c>
      <c r="F89" s="135" t="str">
        <f>VLOOKUP(A89,数据库!A:H,4,0)</f>
        <v>有封星接触器时+速度≥3.0m/s时</v>
      </c>
      <c r="G89" s="135" t="str">
        <f>VLOOKUP(A89,数据库!A:H,5,0)</f>
        <v>2.5黑</v>
      </c>
      <c r="H89" s="135" t="e">
        <f>VLOOKUP(A89,数据库!A:J,12,0)</f>
        <v>#REF!</v>
      </c>
      <c r="I89" s="135">
        <f>VLOOKUP(A89,数据库!A:H,8,0)</f>
        <v>0</v>
      </c>
    </row>
    <row r="90" spans="1:9" x14ac:dyDescent="0.15">
      <c r="A90" s="136">
        <v>89</v>
      </c>
      <c r="B90" s="135" t="str">
        <f>VLOOKUP(A90,数据库!A:H,2,0)</f>
        <v>LBQ/N(4)</v>
      </c>
      <c r="C90" s="135" t="str">
        <f>VLOOKUP(A90,数据库!A:H,3,0)</f>
        <v>端子排/N</v>
      </c>
      <c r="D90" s="135" t="str">
        <f>VLOOKUP(A90,数据库!A:H,6,0)</f>
        <v>红6圆</v>
      </c>
      <c r="E90" s="135" t="str">
        <f>VLOOKUP(A90,数据库!A:H,7,0)</f>
        <v>101蓝针</v>
      </c>
      <c r="F90" s="135" t="str">
        <f>VLOOKUP(A90,数据库!A:H,4,0)</f>
        <v>有滤波器时+无停电救援</v>
      </c>
      <c r="G90" s="135" t="str">
        <f>VLOOKUP(A90,数据库!A:H,5,0)</f>
        <v>0.75黑</v>
      </c>
      <c r="H90" s="135" t="e">
        <f>VLOOKUP(A90,数据库!A:J,12,0)</f>
        <v>#REF!</v>
      </c>
      <c r="I90" s="135">
        <f>VLOOKUP(A90,数据库!A:H,8,0)</f>
        <v>0</v>
      </c>
    </row>
    <row r="91" spans="1:9" x14ac:dyDescent="0.15">
      <c r="A91" s="136">
        <v>90</v>
      </c>
      <c r="B91" s="135" t="str">
        <f>VLOOKUP(A91,数据库!A:H,2,0)</f>
        <v>KAP/1</v>
      </c>
      <c r="C91" s="135" t="str">
        <f>VLOOKUP(A91,数据库!A:H,3,0)</f>
        <v>K12/2</v>
      </c>
      <c r="D91" s="135" t="str">
        <f>VLOOKUP(A91,数据库!A:H,6,0)</f>
        <v>剥8</v>
      </c>
      <c r="E91" s="135" t="str">
        <f>VLOOKUP(A91,数据库!A:H,7,0)</f>
        <v>蓝3</v>
      </c>
      <c r="F91" s="135" t="str">
        <f>VLOOKUP(A91,数据库!A:H,4,0)</f>
        <v>无机房</v>
      </c>
      <c r="G91" s="135" t="str">
        <f>VLOOKUP(A91,数据库!A:H,5,0)</f>
        <v>0.75黑</v>
      </c>
      <c r="H91" s="135" t="e">
        <f>VLOOKUP(A91,数据库!A:J,12,0)</f>
        <v>#REF!</v>
      </c>
      <c r="I91" s="135">
        <f>VLOOKUP(A91,数据库!A:H,8,0)</f>
        <v>630</v>
      </c>
    </row>
    <row r="92" spans="1:9" x14ac:dyDescent="0.15">
      <c r="A92" s="136">
        <v>91</v>
      </c>
      <c r="B92" s="135" t="str">
        <f>VLOOKUP(A92,数据库!A:H,2,0)</f>
        <v>JZK/A(2)</v>
      </c>
      <c r="C92" s="135" t="str">
        <f>VLOOKUP(A92,数据库!A:H,3,0)</f>
        <v>K12/2</v>
      </c>
      <c r="D92" s="135" t="str">
        <f>VLOOKUP(A92,数据库!A:H,6,0)</f>
        <v>131蓝4</v>
      </c>
      <c r="E92" s="135">
        <f>VLOOKUP(A92,数据库!A:H,7,0)</f>
        <v>0</v>
      </c>
      <c r="F92" s="135" t="str">
        <f>VLOOKUP(A92,数据库!A:H,4,0)</f>
        <v>无机房</v>
      </c>
      <c r="G92" s="135" t="str">
        <f>VLOOKUP(A92,数据库!A:H,5,0)</f>
        <v>0.75黑</v>
      </c>
      <c r="H92" s="135" t="e">
        <f>VLOOKUP(A92,数据库!A:J,12,0)</f>
        <v>#REF!</v>
      </c>
      <c r="I92" s="135">
        <f>VLOOKUP(A92,数据库!A:H,8,0)</f>
        <v>630</v>
      </c>
    </row>
    <row r="93" spans="1:9" x14ac:dyDescent="0.15">
      <c r="A93" s="136">
        <v>92</v>
      </c>
      <c r="B93" s="135" t="str">
        <f>VLOOKUP(A93,数据库!A:H,2,0)</f>
        <v>KAP/2</v>
      </c>
      <c r="C93" s="135" t="str">
        <f>VLOOKUP(A93,数据库!A:H,3,0)</f>
        <v>K12/HN</v>
      </c>
      <c r="D93" s="135" t="str">
        <f>VLOOKUP(A93,数据库!A:H,6,0)</f>
        <v>剥8</v>
      </c>
      <c r="E93" s="135" t="str">
        <f>VLOOKUP(A93,数据库!A:H,7,0)</f>
        <v>蓝3</v>
      </c>
      <c r="F93" s="135" t="str">
        <f>VLOOKUP(A93,数据库!A:H,4,0)</f>
        <v>无机房</v>
      </c>
      <c r="G93" s="135" t="str">
        <f>VLOOKUP(A93,数据库!A:H,5,0)</f>
        <v>0.75黑</v>
      </c>
      <c r="H93" s="135" t="e">
        <f>VLOOKUP(A93,数据库!A:J,12,0)</f>
        <v>#REF!</v>
      </c>
      <c r="I93" s="135">
        <f>VLOOKUP(A93,数据库!A:H,8,0)</f>
        <v>780</v>
      </c>
    </row>
    <row r="94" spans="1:9" x14ac:dyDescent="0.15">
      <c r="A94" s="136">
        <v>93</v>
      </c>
      <c r="B94" s="135" t="str">
        <f>VLOOKUP(A94,数据库!A:H,2,0)</f>
        <v>ID/3</v>
      </c>
      <c r="C94" s="135" t="str">
        <f>VLOOKUP(A94,数据库!A:H,3,0)</f>
        <v>K12/HN</v>
      </c>
      <c r="D94" s="135" t="str">
        <f>VLOOKUP(A94,数据库!A:H,6,0)</f>
        <v>剥8</v>
      </c>
      <c r="E94" s="135">
        <f>VLOOKUP(A94,数据库!A:H,7,0)</f>
        <v>0</v>
      </c>
      <c r="F94" s="135" t="str">
        <f>VLOOKUP(A94,数据库!A:H,4,0)</f>
        <v>无机房</v>
      </c>
      <c r="G94" s="135" t="str">
        <f>VLOOKUP(A94,数据库!A:H,5,0)</f>
        <v>0.75黑</v>
      </c>
      <c r="H94" s="135" t="e">
        <f>VLOOKUP(A94,数据库!A:J,12,0)</f>
        <v>#REF!</v>
      </c>
      <c r="I94" s="135">
        <f>VLOOKUP(A94,数据库!A:H,8,0)</f>
        <v>500</v>
      </c>
    </row>
    <row r="95" spans="1:9" x14ac:dyDescent="0.15">
      <c r="A95" s="136">
        <v>94</v>
      </c>
      <c r="B95" s="135" t="str">
        <f>VLOOKUP(A95,数据库!A:H,2,0)</f>
        <v>KH1/1</v>
      </c>
      <c r="C95" s="135" t="str">
        <f>VLOOKUP(A95,数据库!A:H,3,0)</f>
        <v>SZDY/485+</v>
      </c>
      <c r="D95" s="135" t="str">
        <f>VLOOKUP(A95,数据库!A:H,6,0)</f>
        <v>剥8</v>
      </c>
      <c r="E95" s="135" t="str">
        <f>VLOOKUP(A95,数据库!A:H,7,0)</f>
        <v>剥13与专用线压奶嘴</v>
      </c>
      <c r="F95" s="135" t="str">
        <f>VLOOKUP(A95,数据库!A:H,4,0)</f>
        <v>无机房</v>
      </c>
      <c r="G95" s="135" t="str">
        <f>VLOOKUP(A95,数据库!A:H,5,0)</f>
        <v>0.5黑</v>
      </c>
      <c r="H95" s="135" t="e">
        <f>VLOOKUP(A95,数据库!A:J,12,0)</f>
        <v>#REF!</v>
      </c>
      <c r="I95" s="135">
        <f>VLOOKUP(A95,数据库!A:H,8,0)</f>
        <v>1270</v>
      </c>
    </row>
    <row r="96" spans="1:9" x14ac:dyDescent="0.15">
      <c r="A96" s="136">
        <v>95</v>
      </c>
      <c r="B96" s="135" t="str">
        <f>VLOOKUP(A96,数据库!A:H,2,0)</f>
        <v>KH1/2</v>
      </c>
      <c r="C96" s="135" t="str">
        <f>VLOOKUP(A96,数据库!A:H,3,0)</f>
        <v>SZDY/485-</v>
      </c>
      <c r="D96" s="135" t="str">
        <f>VLOOKUP(A96,数据库!A:H,6,0)</f>
        <v>剥8</v>
      </c>
      <c r="E96" s="135" t="str">
        <f>VLOOKUP(A96,数据库!A:H,7,0)</f>
        <v>剥13与专用线压奶嘴</v>
      </c>
      <c r="F96" s="135" t="str">
        <f>VLOOKUP(A96,数据库!A:H,4,0)</f>
        <v>无机房</v>
      </c>
      <c r="G96" s="135" t="str">
        <f>VLOOKUP(A96,数据库!A:H,5,0)</f>
        <v>0.5黑</v>
      </c>
      <c r="H96" s="135" t="e">
        <f>VLOOKUP(A96,数据库!A:J,12,0)</f>
        <v>#REF!</v>
      </c>
      <c r="I96" s="135">
        <f>VLOOKUP(A96,数据库!A:H,8,0)</f>
        <v>1270</v>
      </c>
    </row>
    <row r="97" spans="1:9" x14ac:dyDescent="0.15">
      <c r="A97" s="136">
        <v>96</v>
      </c>
      <c r="B97" s="135" t="str">
        <f>VLOOKUP(A97,数据库!A:H,2,0)</f>
        <v>LP2/-</v>
      </c>
      <c r="C97" s="135" t="str">
        <f>VLOOKUP(A97,数据库!A:H,3,0)</f>
        <v>DLQ/NC</v>
      </c>
      <c r="D97" s="135" t="str">
        <f>VLOOKUP(A97,数据库!A:H,6,0)</f>
        <v>剥13</v>
      </c>
      <c r="E97" s="135" t="str">
        <f>VLOOKUP(A97,数据库!A:H,7,0)</f>
        <v>红4</v>
      </c>
      <c r="F97" s="135" t="str">
        <f>VLOOKUP(A97,数据库!A:H,4,0)</f>
        <v>无机房</v>
      </c>
      <c r="G97" s="135" t="str">
        <f>VLOOKUP(A97,数据库!A:H,5,0)</f>
        <v>0.5黑</v>
      </c>
      <c r="H97" s="135" t="e">
        <f>VLOOKUP(A97,数据库!A:J,12,0)</f>
        <v>#REF!</v>
      </c>
      <c r="I97" s="135">
        <f>VLOOKUP(A97,数据库!A:H,8,0)</f>
        <v>1080</v>
      </c>
    </row>
    <row r="98" spans="1:9" x14ac:dyDescent="0.15">
      <c r="A98" s="136">
        <v>97</v>
      </c>
      <c r="B98" s="135" t="str">
        <f>VLOOKUP(A98,数据库!A:H,2,0)</f>
        <v>MC/53(13)</v>
      </c>
      <c r="C98" s="135" t="str">
        <f>VLOOKUP(A98,数据库!A:H,3,0)</f>
        <v>FJK/33</v>
      </c>
      <c r="D98" s="135" t="str">
        <f>VLOOKUP(A98,数据库!A:H,6,0)</f>
        <v>红4</v>
      </c>
      <c r="E98" s="135" t="str">
        <f>VLOOKUP(A98,数据库!A:H,7,0)</f>
        <v>红4</v>
      </c>
      <c r="F98" s="135" t="str">
        <f>VLOOKUP(A98,数据库!A:H,4,0)</f>
        <v>无机房</v>
      </c>
      <c r="G98" s="135" t="str">
        <f>VLOOKUP(A98,数据库!A:H,5,0)</f>
        <v>0.5黑</v>
      </c>
      <c r="H98" s="135" t="e">
        <f>VLOOKUP(A98,数据库!A:J,12,0)</f>
        <v>#REF!</v>
      </c>
      <c r="I98" s="135">
        <f>VLOOKUP(A98,数据库!A:H,8,0)</f>
        <v>1130</v>
      </c>
    </row>
    <row r="99" spans="1:9" x14ac:dyDescent="0.15">
      <c r="A99" s="136">
        <v>98</v>
      </c>
      <c r="B99" s="135" t="str">
        <f>VLOOKUP(A99,数据库!A:H,2,0)</f>
        <v>插座/L</v>
      </c>
      <c r="C99" s="135" t="str">
        <f>VLOOKUP(A99,数据库!A:H,3,0)</f>
        <v>ZDK/5</v>
      </c>
      <c r="D99" s="135" t="str">
        <f>VLOOKUP(A99,数据库!A:H,6,0)</f>
        <v>蓝4</v>
      </c>
      <c r="E99" s="135" t="str">
        <f>VLOOKUP(A99,数据库!A:H,7,0)</f>
        <v>红4</v>
      </c>
      <c r="F99" s="135" t="str">
        <f>VLOOKUP(A99,数据库!A:H,4,0)</f>
        <v>无机房</v>
      </c>
      <c r="G99" s="135" t="str">
        <f>VLOOKUP(A99,数据库!A:H,5,0)</f>
        <v>0.75黑</v>
      </c>
      <c r="H99" s="135" t="e">
        <f>VLOOKUP(A99,数据库!A:J,12,0)</f>
        <v>#REF!</v>
      </c>
      <c r="I99" s="135">
        <f>VLOOKUP(A99,数据库!A:H,8,0)</f>
        <v>550</v>
      </c>
    </row>
    <row r="100" spans="1:9" x14ac:dyDescent="0.15">
      <c r="A100" s="136">
        <v>99</v>
      </c>
      <c r="B100" s="135" t="str">
        <f>VLOOKUP(A100,数据库!A:H,2,0)</f>
        <v>插座/L</v>
      </c>
      <c r="C100" s="135" t="str">
        <f>VLOOKUP(A100,数据库!A:H,3,0)</f>
        <v>K12/1</v>
      </c>
      <c r="D100" s="135">
        <f>VLOOKUP(A100,数据库!A:H,6,0)</f>
        <v>0</v>
      </c>
      <c r="E100" s="135" t="str">
        <f>VLOOKUP(A100,数据库!A:H,7,0)</f>
        <v>红3</v>
      </c>
      <c r="F100" s="135" t="str">
        <f>VLOOKUP(A100,数据库!A:H,4,0)</f>
        <v>无机房</v>
      </c>
      <c r="G100" s="135" t="str">
        <f>VLOOKUP(A100,数据库!A:H,5,0)</f>
        <v>0.75黑</v>
      </c>
      <c r="H100" s="135" t="e">
        <f>VLOOKUP(A100,数据库!A:J,12,0)</f>
        <v>#REF!</v>
      </c>
      <c r="I100" s="135">
        <f>VLOOKUP(A100,数据库!A:H,8,0)</f>
        <v>350</v>
      </c>
    </row>
    <row r="101" spans="1:9" x14ac:dyDescent="0.15">
      <c r="A101" s="136">
        <v>100</v>
      </c>
      <c r="B101" s="135" t="str">
        <f>VLOOKUP(A101,数据库!A:H,2,0)</f>
        <v>插座/N</v>
      </c>
      <c r="C101" s="135" t="str">
        <f>VLOOKUP(A101,数据库!A:H,3,0)</f>
        <v>K12/QN</v>
      </c>
      <c r="D101" s="135" t="str">
        <f>VLOOKUP(A101,数据库!A:H,6,0)</f>
        <v>蓝4</v>
      </c>
      <c r="E101" s="135" t="str">
        <f>VLOOKUP(A101,数据库!A:H,7,0)</f>
        <v>红3</v>
      </c>
      <c r="F101" s="135" t="str">
        <f>VLOOKUP(A101,数据库!A:H,4,0)</f>
        <v>无机房</v>
      </c>
      <c r="G101" s="135" t="str">
        <f>VLOOKUP(A101,数据库!A:H,5,0)</f>
        <v>0.75黑</v>
      </c>
      <c r="H101" s="135" t="e">
        <f>VLOOKUP(A101,数据库!A:J,12,0)</f>
        <v>#REF!</v>
      </c>
      <c r="I101" s="135">
        <f>VLOOKUP(A101,数据库!A:H,8,0)</f>
        <v>0</v>
      </c>
    </row>
    <row r="102" spans="1:9" x14ac:dyDescent="0.15">
      <c r="A102" s="136">
        <v>101</v>
      </c>
      <c r="B102" s="135" t="str">
        <f>VLOOKUP(A102,数据库!A:H,2,0)</f>
        <v>插座/N</v>
      </c>
      <c r="C102" s="135" t="str">
        <f>VLOOKUP(A102,数据库!A:H,3,0)</f>
        <v>端子排/N</v>
      </c>
      <c r="D102" s="135">
        <f>VLOOKUP(A102,数据库!A:H,6,0)</f>
        <v>0</v>
      </c>
      <c r="E102" s="135" t="str">
        <f>VLOOKUP(A102,数据库!A:H,7,0)</f>
        <v>89蓝针</v>
      </c>
      <c r="F102" s="135" t="str">
        <f>VLOOKUP(A102,数据库!A:H,4,0)</f>
        <v>无机房</v>
      </c>
      <c r="G102" s="135" t="str">
        <f>VLOOKUP(A102,数据库!A:H,5,0)</f>
        <v>0.75黑</v>
      </c>
      <c r="H102" s="135" t="e">
        <f>VLOOKUP(A102,数据库!A:J,12,0)</f>
        <v>#REF!</v>
      </c>
      <c r="I102" s="135">
        <f>VLOOKUP(A102,数据库!A:H,8,0)</f>
        <v>0</v>
      </c>
    </row>
    <row r="103" spans="1:9" x14ac:dyDescent="0.15">
      <c r="A103" s="136">
        <v>102</v>
      </c>
      <c r="B103" s="135" t="str">
        <f>VLOOKUP(A103,数据库!A:H,2,0)</f>
        <v>JZK/A(2)</v>
      </c>
      <c r="C103" s="135" t="str">
        <f>VLOOKUP(A103,数据库!A:H,3,0)</f>
        <v>ID/4</v>
      </c>
      <c r="D103" s="135" t="str">
        <f>VLOOKUP(A103,数据库!A:H,6,0)</f>
        <v>红4</v>
      </c>
      <c r="E103" s="135" t="str">
        <f>VLOOKUP(A103,数据库!A:H,7,0)</f>
        <v>剥8</v>
      </c>
      <c r="F103" s="135" t="str">
        <f>VLOOKUP(A103,数据库!A:H,4,0)</f>
        <v>无机房</v>
      </c>
      <c r="G103" s="135" t="str">
        <f>VLOOKUP(A103,数据库!A:H,5,0)</f>
        <v>0.75黑</v>
      </c>
      <c r="H103" s="135" t="e">
        <f>VLOOKUP(A103,数据库!A:J,12,0)</f>
        <v>#REF!</v>
      </c>
      <c r="I103" s="135">
        <f>VLOOKUP(A103,数据库!A:H,8,0)</f>
        <v>1370</v>
      </c>
    </row>
    <row r="104" spans="1:9" x14ac:dyDescent="0.15">
      <c r="A104" s="136">
        <v>103</v>
      </c>
      <c r="B104" s="135" t="str">
        <f>VLOOKUP(A104,数据库!A:H,2,0)</f>
        <v>JZK/A1(1)</v>
      </c>
      <c r="C104" s="135" t="str">
        <f>VLOOKUP(A104,数据库!A:H,3,0)</f>
        <v>ID/1</v>
      </c>
      <c r="D104" s="135" t="str">
        <f>VLOOKUP(A104,数据库!A:H,6,0)</f>
        <v>红4</v>
      </c>
      <c r="E104" s="135" t="str">
        <f>VLOOKUP(A104,数据库!A:H,7,0)</f>
        <v>剥8</v>
      </c>
      <c r="F104" s="135" t="str">
        <f>VLOOKUP(A104,数据库!A:H,4,0)</f>
        <v>无机房</v>
      </c>
      <c r="G104" s="135" t="str">
        <f>VLOOKUP(A104,数据库!A:H,5,0)</f>
        <v>0.75黑</v>
      </c>
      <c r="H104" s="135" t="e">
        <f>VLOOKUP(A104,数据库!A:J,12,0)</f>
        <v>#REF!</v>
      </c>
      <c r="I104" s="135">
        <f>VLOOKUP(A104,数据库!A:H,8,0)</f>
        <v>1410</v>
      </c>
    </row>
    <row r="105" spans="1:9" x14ac:dyDescent="0.15">
      <c r="A105" s="136">
        <v>104</v>
      </c>
      <c r="B105" s="135" t="str">
        <f>VLOOKUP(A105,数据库!A:H,2,0)</f>
        <v>JZK/A2(4)</v>
      </c>
      <c r="C105" s="135" t="str">
        <f>VLOOKUP(A105,数据库!A:H,3,0)</f>
        <v>ID/2</v>
      </c>
      <c r="D105" s="135" t="str">
        <f>VLOOKUP(A105,数据库!A:H,6,0)</f>
        <v>红4</v>
      </c>
      <c r="E105" s="135" t="str">
        <f>VLOOKUP(A105,数据库!A:H,7,0)</f>
        <v>剥8</v>
      </c>
      <c r="F105" s="135" t="str">
        <f>VLOOKUP(A105,数据库!A:H,4,0)</f>
        <v>无机房</v>
      </c>
      <c r="G105" s="135" t="str">
        <f>VLOOKUP(A105,数据库!A:H,5,0)</f>
        <v>0.75黑</v>
      </c>
      <c r="H105" s="135" t="e">
        <f>VLOOKUP(A105,数据库!A:J,12,0)</f>
        <v>#REF!</v>
      </c>
      <c r="I105" s="135">
        <f>VLOOKUP(A105,数据库!A:H,8,0)</f>
        <v>1350</v>
      </c>
    </row>
    <row r="106" spans="1:9" x14ac:dyDescent="0.15">
      <c r="A106" s="136">
        <v>105</v>
      </c>
      <c r="B106" s="135" t="str">
        <f>VLOOKUP(A106,数据库!A:H,2,0)</f>
        <v>FJSA/13</v>
      </c>
      <c r="C106" s="135" t="str">
        <f>VLOOKUP(A106,数据库!A:H,3,0)</f>
        <v>FTK/1</v>
      </c>
      <c r="D106" s="135" t="str">
        <f>VLOOKUP(A106,数据库!A:H,6,0)</f>
        <v>红4</v>
      </c>
      <c r="E106" s="135" t="str">
        <f>VLOOKUP(A106,数据库!A:H,7,0)</f>
        <v>红4</v>
      </c>
      <c r="F106" s="135" t="str">
        <f>VLOOKUP(A106,数据库!A:H,4,0)</f>
        <v>非钢带梯/非异步货梯</v>
      </c>
      <c r="G106" s="135" t="str">
        <f>VLOOKUP(A106,数据库!A:H,5,0)</f>
        <v>0.5黑</v>
      </c>
      <c r="H106" s="135" t="e">
        <f>VLOOKUP(A106,数据库!A:J,12,0)</f>
        <v>#REF!</v>
      </c>
      <c r="I106" s="135">
        <f>VLOOKUP(A106,数据库!A:H,8,0)</f>
        <v>260</v>
      </c>
    </row>
    <row r="107" spans="1:9" x14ac:dyDescent="0.15">
      <c r="A107" s="136">
        <v>106</v>
      </c>
      <c r="B107" s="135" t="str">
        <f>VLOOKUP(A107,数据库!A:H,2,0)</f>
        <v>FJXA/13</v>
      </c>
      <c r="C107" s="135" t="str">
        <f>VLOOKUP(A107,数据库!A:H,3,0)</f>
        <v>FJSA/13</v>
      </c>
      <c r="D107" s="135" t="str">
        <f>VLOOKUP(A107,数据库!A:H,6,0)</f>
        <v>红4</v>
      </c>
      <c r="E107" s="135" t="str">
        <f>VLOOKUP(A107,数据库!A:H,7,0)</f>
        <v>红4</v>
      </c>
      <c r="F107" s="135" t="str">
        <f>VLOOKUP(A107,数据库!A:H,4,0)</f>
        <v>标准</v>
      </c>
      <c r="G107" s="135" t="str">
        <f>VLOOKUP(A107,数据库!A:H,5,0)</f>
        <v>0.5黑</v>
      </c>
      <c r="H107" s="135" t="e">
        <f>VLOOKUP(A107,数据库!A:J,12,0)</f>
        <v>#REF!</v>
      </c>
      <c r="I107" s="135">
        <f>VLOOKUP(A107,数据库!A:H,8,0)</f>
        <v>260</v>
      </c>
    </row>
    <row r="108" spans="1:9" x14ac:dyDescent="0.15">
      <c r="A108" s="136">
        <v>107</v>
      </c>
      <c r="B108" s="135" t="str">
        <f>VLOOKUP(A108,数据库!A:H,2,0)</f>
        <v>FJA/23</v>
      </c>
      <c r="C108" s="135" t="str">
        <f>VLOOKUP(A108,数据库!A:H,3,0)</f>
        <v>FJXA/14</v>
      </c>
      <c r="D108" s="135" t="str">
        <f>VLOOKUP(A108,数据库!A:H,6,0)</f>
        <v>蓝4</v>
      </c>
      <c r="E108" s="135" t="str">
        <f>VLOOKUP(A108,数据库!A:H,7,0)</f>
        <v>红4</v>
      </c>
      <c r="F108" s="135" t="str">
        <f>VLOOKUP(A108,数据库!A:H,4,0)</f>
        <v>标准</v>
      </c>
      <c r="G108" s="135" t="str">
        <f>VLOOKUP(A108,数据库!A:H,5,0)</f>
        <v>0.5黑</v>
      </c>
      <c r="H108" s="135" t="e">
        <f>VLOOKUP(A108,数据库!A:J,12,0)</f>
        <v>#REF!</v>
      </c>
      <c r="I108" s="135">
        <f>VLOOKUP(A108,数据库!A:H,8,0)</f>
        <v>260</v>
      </c>
    </row>
    <row r="109" spans="1:9" x14ac:dyDescent="0.15">
      <c r="A109" s="136">
        <v>108</v>
      </c>
      <c r="B109" s="135" t="str">
        <f>VLOOKUP(A109,数据库!A:H,2,0)</f>
        <v>FJA/23</v>
      </c>
      <c r="C109" s="135" t="str">
        <f>VLOOKUP(A109,数据库!A:H,3,0)</f>
        <v>FJSA/14</v>
      </c>
      <c r="D109" s="135">
        <f>VLOOKUP(A109,数据库!A:H,6,0)</f>
        <v>0</v>
      </c>
      <c r="E109" s="135" t="str">
        <f>VLOOKUP(A109,数据库!A:H,7,0)</f>
        <v>红4</v>
      </c>
      <c r="F109" s="135" t="str">
        <f>VLOOKUP(A109,数据库!A:H,4,0)</f>
        <v>标准</v>
      </c>
      <c r="G109" s="135" t="str">
        <f>VLOOKUP(A109,数据库!A:H,5,0)</f>
        <v>0.5黑</v>
      </c>
      <c r="H109" s="135" t="e">
        <f>VLOOKUP(A109,数据库!A:J,12,0)</f>
        <v>#REF!</v>
      </c>
      <c r="I109" s="135">
        <f>VLOOKUP(A109,数据库!A:H,8,0)</f>
        <v>260</v>
      </c>
    </row>
    <row r="110" spans="1:9" x14ac:dyDescent="0.15">
      <c r="A110" s="136">
        <v>109</v>
      </c>
      <c r="B110" s="135" t="str">
        <f>VLOOKUP(A110,数据库!A:H,2,0)</f>
        <v>FJA/14</v>
      </c>
      <c r="C110" s="135" t="str">
        <f>VLOOKUP(A110,数据库!A:H,3,0)</f>
        <v>FJK/13</v>
      </c>
      <c r="D110" s="135" t="str">
        <f>VLOOKUP(A110,数据库!A:H,6,0)</f>
        <v>红4</v>
      </c>
      <c r="E110" s="135" t="str">
        <f>VLOOKUP(A110,数据库!A:H,7,0)</f>
        <v>红4</v>
      </c>
      <c r="F110" s="135" t="str">
        <f>VLOOKUP(A110,数据库!A:H,4,0)</f>
        <v>标准</v>
      </c>
      <c r="G110" s="135" t="str">
        <f>VLOOKUP(A110,数据库!A:H,5,0)</f>
        <v>0.5黑</v>
      </c>
      <c r="H110" s="135" t="e">
        <f>VLOOKUP(A110,数据库!A:J,12,0)</f>
        <v>#REF!</v>
      </c>
      <c r="I110" s="135">
        <f>VLOOKUP(A110,数据库!A:H,8,0)</f>
        <v>260</v>
      </c>
    </row>
    <row r="111" spans="1:9" x14ac:dyDescent="0.15">
      <c r="A111" s="136">
        <v>110</v>
      </c>
      <c r="B111" s="135" t="str">
        <f>VLOOKUP(A111,数据库!A:H,2,0)</f>
        <v>FJK/3</v>
      </c>
      <c r="C111" s="135" t="str">
        <f>VLOOKUP(A111,数据库!A:H,3,0)</f>
        <v>FJK/1</v>
      </c>
      <c r="D111" s="135" t="str">
        <f>VLOOKUP(A111,数据库!A:H,6,0)</f>
        <v>红4</v>
      </c>
      <c r="E111" s="135" t="str">
        <f>VLOOKUP(A111,数据库!A:H,7,0)</f>
        <v>红4</v>
      </c>
      <c r="F111" s="135" t="str">
        <f>VLOOKUP(A111,数据库!A:H,4,0)</f>
        <v>标准</v>
      </c>
      <c r="G111" s="135" t="str">
        <f>VLOOKUP(A111,数据库!A:H,5,0)</f>
        <v>0.5黑</v>
      </c>
      <c r="H111" s="135" t="e">
        <f>VLOOKUP(A111,数据库!A:J,12,0)</f>
        <v>#REF!</v>
      </c>
      <c r="I111" s="135">
        <f>VLOOKUP(A111,数据库!A:H,8,0)</f>
        <v>260</v>
      </c>
    </row>
    <row r="112" spans="1:9" x14ac:dyDescent="0.15">
      <c r="A112" s="136">
        <v>111</v>
      </c>
      <c r="B112" s="135" t="str">
        <f>VLOOKUP(A112,数据库!A:H,2,0)</f>
        <v>FJK/4</v>
      </c>
      <c r="C112" s="135" t="str">
        <f>VLOOKUP(A112,数据库!A:H,3,0)</f>
        <v>FJA/3</v>
      </c>
      <c r="D112" s="135" t="str">
        <f>VLOOKUP(A112,数据库!A:H,6,0)</f>
        <v>红4</v>
      </c>
      <c r="E112" s="135" t="str">
        <f>VLOOKUP(A112,数据库!A:H,7,0)</f>
        <v>红4</v>
      </c>
      <c r="F112" s="135" t="str">
        <f>VLOOKUP(A112,数据库!A:H,4,0)</f>
        <v>标准</v>
      </c>
      <c r="G112" s="135" t="str">
        <f>VLOOKUP(A112,数据库!A:H,5,0)</f>
        <v>0.5黑</v>
      </c>
      <c r="H112" s="135" t="e">
        <f>VLOOKUP(A112,数据库!A:J,12,0)</f>
        <v>#REF!</v>
      </c>
      <c r="I112" s="135">
        <f>VLOOKUP(A112,数据库!A:H,8,0)</f>
        <v>260</v>
      </c>
    </row>
    <row r="113" spans="1:9" x14ac:dyDescent="0.15">
      <c r="A113" s="136">
        <v>112</v>
      </c>
      <c r="B113" s="135" t="str">
        <f>VLOOKUP(A113,数据库!A:H,2,0)</f>
        <v>FJSA/3</v>
      </c>
      <c r="C113" s="135" t="str">
        <f>VLOOKUP(A113,数据库!A:H,3,0)</f>
        <v>FJA/4</v>
      </c>
      <c r="D113" s="135" t="str">
        <f>VLOOKUP(A113,数据库!A:H,6,0)</f>
        <v>红4</v>
      </c>
      <c r="E113" s="135" t="str">
        <f>VLOOKUP(A113,数据库!A:H,7,0)</f>
        <v>蓝4</v>
      </c>
      <c r="F113" s="135" t="str">
        <f>VLOOKUP(A113,数据库!A:H,4,0)</f>
        <v>标准</v>
      </c>
      <c r="G113" s="135" t="str">
        <f>VLOOKUP(A113,数据库!A:H,5,0)</f>
        <v>0.5黑</v>
      </c>
      <c r="H113" s="135" t="e">
        <f>VLOOKUP(A113,数据库!A:J,12,0)</f>
        <v>#REF!</v>
      </c>
      <c r="I113" s="135">
        <f>VLOOKUP(A113,数据库!A:H,8,0)</f>
        <v>260</v>
      </c>
    </row>
    <row r="114" spans="1:9" x14ac:dyDescent="0.15">
      <c r="A114" s="136">
        <v>113</v>
      </c>
      <c r="B114" s="135" t="str">
        <f>VLOOKUP(A114,数据库!A:H,2,0)</f>
        <v>FJXA/3</v>
      </c>
      <c r="C114" s="135" t="str">
        <f>VLOOKUP(A114,数据库!A:H,3,0)</f>
        <v>FJA/4</v>
      </c>
      <c r="D114" s="135" t="str">
        <f>VLOOKUP(A114,数据库!A:H,6,0)</f>
        <v>红4</v>
      </c>
      <c r="E114" s="135">
        <f>VLOOKUP(A114,数据库!A:H,7,0)</f>
        <v>0</v>
      </c>
      <c r="F114" s="135" t="str">
        <f>VLOOKUP(A114,数据库!A:H,4,0)</f>
        <v>标准</v>
      </c>
      <c r="G114" s="135" t="str">
        <f>VLOOKUP(A114,数据库!A:H,5,0)</f>
        <v>0.5黑</v>
      </c>
      <c r="H114" s="135" t="e">
        <f>VLOOKUP(A114,数据库!A:J,12,0)</f>
        <v>#REF!</v>
      </c>
      <c r="I114" s="135">
        <f>VLOOKUP(A114,数据库!A:H,8,0)</f>
        <v>260</v>
      </c>
    </row>
    <row r="115" spans="1:9" x14ac:dyDescent="0.15">
      <c r="A115" s="136">
        <v>114</v>
      </c>
      <c r="B115" s="135" t="str">
        <f>VLOOKUP(A115,数据库!A:H,2,0)</f>
        <v>DYK/13</v>
      </c>
      <c r="C115" s="135" t="str">
        <f>VLOOKUP(A115,数据库!A:H,3,0)</f>
        <v>FJK/23</v>
      </c>
      <c r="D115" s="135" t="str">
        <f>VLOOKUP(A115,数据库!A:H,6,0)</f>
        <v>蓝4</v>
      </c>
      <c r="E115" s="135" t="str">
        <f>VLOOKUP(A115,数据库!A:H,7,0)</f>
        <v>红4</v>
      </c>
      <c r="F115" s="135" t="str">
        <f>VLOOKUP(A115,数据库!A:H,4,0)</f>
        <v>无机房</v>
      </c>
      <c r="G115" s="135" t="str">
        <f>VLOOKUP(A115,数据库!A:H,5,0)</f>
        <v>0.75黑</v>
      </c>
      <c r="H115" s="135" t="e">
        <f>VLOOKUP(A115,数据库!A:J,12,0)</f>
        <v>#REF!</v>
      </c>
      <c r="I115" s="135">
        <f>VLOOKUP(A115,数据库!A:H,8,0)</f>
        <v>260</v>
      </c>
    </row>
    <row r="116" spans="1:9" x14ac:dyDescent="0.15">
      <c r="A116" s="136">
        <v>115</v>
      </c>
      <c r="B116" s="135" t="str">
        <f>VLOOKUP(A116,数据库!A:H,2,0)</f>
        <v>DYK/13</v>
      </c>
      <c r="C116" s="135" t="str">
        <f>VLOOKUP(A116,数据库!A:H,3,0)</f>
        <v>DYK/23</v>
      </c>
      <c r="D116" s="135">
        <f>VLOOKUP(A116,数据库!A:H,6,0)</f>
        <v>0</v>
      </c>
      <c r="E116" s="135" t="str">
        <f>VLOOKUP(A116,数据库!A:H,7,0)</f>
        <v>红4</v>
      </c>
      <c r="F116" s="135" t="str">
        <f>VLOOKUP(A116,数据库!A:H,4,0)</f>
        <v>无机房</v>
      </c>
      <c r="G116" s="135" t="str">
        <f>VLOOKUP(A116,数据库!A:H,5,0)</f>
        <v>0.75黑</v>
      </c>
      <c r="H116" s="135" t="e">
        <f>VLOOKUP(A116,数据库!A:J,12,0)</f>
        <v>#REF!</v>
      </c>
      <c r="I116" s="135">
        <f>VLOOKUP(A116,数据库!A:H,8,0)</f>
        <v>260</v>
      </c>
    </row>
    <row r="117" spans="1:9" x14ac:dyDescent="0.15">
      <c r="A117" s="136">
        <v>116</v>
      </c>
      <c r="B117" s="135" t="str">
        <f>VLOOKUP(A117,数据库!A:H,2,0)</f>
        <v>JZK/A(2)</v>
      </c>
      <c r="C117" s="135" t="str">
        <f>VLOOKUP(A117,数据库!A:H,3,0)</f>
        <v>JZK/A'(3)</v>
      </c>
      <c r="D117" s="135" t="str">
        <f>VLOOKUP(A117,数据库!A:H,6,0)</f>
        <v>104蓝4</v>
      </c>
      <c r="E117" s="135" t="str">
        <f>VLOOKUP(A117,数据库!A:H,7,0)</f>
        <v>红4</v>
      </c>
      <c r="F117" s="135" t="str">
        <f>VLOOKUP(A117,数据库!A:H,4,0)</f>
        <v>无机房</v>
      </c>
      <c r="G117" s="135" t="str">
        <f>VLOOKUP(A117,数据库!A:H,5,0)</f>
        <v>0.75黑</v>
      </c>
      <c r="H117" s="135" t="e">
        <f>VLOOKUP(A117,数据库!A:J,12,0)</f>
        <v>#REF!</v>
      </c>
      <c r="I117" s="135">
        <f>VLOOKUP(A117,数据库!A:H,8,0)</f>
        <v>260</v>
      </c>
    </row>
  </sheetData>
  <phoneticPr fontId="2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H601"/>
  <sheetViews>
    <sheetView view="pageBreakPreview" zoomScaleNormal="115" zoomScaleSheetLayoutView="100" workbookViewId="0">
      <selection activeCell="B2" sqref="B2"/>
    </sheetView>
  </sheetViews>
  <sheetFormatPr defaultColWidth="9" defaultRowHeight="14.25" x14ac:dyDescent="0.15"/>
  <cols>
    <col min="1" max="1" width="3.875" style="13" customWidth="1"/>
    <col min="2" max="2" width="10.625" style="13" customWidth="1"/>
    <col min="3" max="3" width="4.25" style="13" customWidth="1"/>
    <col min="4" max="4" width="9.375" style="35" customWidth="1"/>
    <col min="5" max="5" width="1.25" style="49" customWidth="1"/>
    <col min="6" max="6" width="4.25" style="31" customWidth="1"/>
    <col min="7" max="7" width="10.75" style="13" customWidth="1"/>
    <col min="8" max="8" width="4.125" style="13" customWidth="1"/>
    <col min="9" max="9" width="9.875" style="35" customWidth="1"/>
    <col min="10" max="10" width="1.5" style="49" customWidth="1"/>
    <col min="11" max="11" width="4.125" style="31" customWidth="1"/>
    <col min="12" max="12" width="10.375" style="13" customWidth="1"/>
    <col min="13" max="13" width="4.25" style="13" customWidth="1"/>
    <col min="14" max="14" width="9.875" style="27" customWidth="1"/>
    <col min="15" max="15" width="3.375" style="17" customWidth="1"/>
    <col min="16" max="19" width="9" style="9"/>
    <col min="20" max="20" width="3.125" style="9" customWidth="1"/>
    <col min="21" max="16384" width="9" style="9"/>
  </cols>
  <sheetData>
    <row r="1" spans="1:86" ht="15" customHeight="1" x14ac:dyDescent="0.15">
      <c r="A1" s="288" t="s">
        <v>705</v>
      </c>
      <c r="B1" s="287"/>
      <c r="C1" s="22" t="s">
        <v>0</v>
      </c>
      <c r="D1" s="23">
        <v>1</v>
      </c>
      <c r="E1" s="24"/>
      <c r="F1" s="278" t="s">
        <v>705</v>
      </c>
      <c r="G1" s="287"/>
      <c r="H1" s="22" t="s">
        <v>0</v>
      </c>
      <c r="I1" s="23">
        <v>2</v>
      </c>
      <c r="J1" s="24"/>
      <c r="K1" s="278" t="s">
        <v>705</v>
      </c>
      <c r="L1" s="287"/>
      <c r="M1" s="22" t="s">
        <v>0</v>
      </c>
      <c r="N1" s="23">
        <v>3</v>
      </c>
    </row>
    <row r="2" spans="1:86" ht="15" customHeight="1" x14ac:dyDescent="0.15">
      <c r="A2" s="22" t="s">
        <v>253</v>
      </c>
      <c r="B2" s="23" t="str">
        <f>VLOOKUP(D1,数据库!$A$1:$J$64584,2,FALSE)</f>
        <v>KC/1</v>
      </c>
      <c r="C2" s="23" t="s">
        <v>254</v>
      </c>
      <c r="D2" s="23" t="str">
        <f>VLOOKUP(D1,数据库!$A$1:$J$64584,3,FALSE)</f>
        <v>MSC/1</v>
      </c>
      <c r="E2" s="24"/>
      <c r="F2" s="25" t="s">
        <v>16</v>
      </c>
      <c r="G2" s="23" t="str">
        <f>VLOOKUP(I1,数据库!$A$1:$J$64584,2,FALSE)</f>
        <v>KC/2</v>
      </c>
      <c r="H2" s="23" t="s">
        <v>17</v>
      </c>
      <c r="I2" s="23" t="str">
        <f>VLOOKUP(I1,数据库!$A$1:$J$64584,3,FALSE)</f>
        <v>MC/A1</v>
      </c>
      <c r="J2" s="24"/>
      <c r="K2" s="25" t="s">
        <v>16</v>
      </c>
      <c r="L2" s="23" t="str">
        <f>VLOOKUP(N1,数据库!$A$1:$J$64584,2,FALSE)</f>
        <v>KC/3</v>
      </c>
      <c r="M2" s="23" t="s">
        <v>17</v>
      </c>
      <c r="N2" s="23" t="str">
        <f>VLOOKUP(N1,数据库!$A$1:$J$64584,3,FALSE)</f>
        <v>FJXA/13</v>
      </c>
    </row>
    <row r="3" spans="1:86" ht="15" customHeight="1" x14ac:dyDescent="0.15">
      <c r="A3" s="22" t="s">
        <v>251</v>
      </c>
      <c r="B3" s="23" t="str">
        <f>VLOOKUP(D1,数据库!$A$1:$J$64584,6,FALSE)</f>
        <v>5556T</v>
      </c>
      <c r="C3" s="26" t="s">
        <v>19</v>
      </c>
      <c r="D3" s="26" t="str">
        <f>VLOOKUP(D1,数据库!$A$1:$J$64584,7,FALSE)</f>
        <v>红4</v>
      </c>
      <c r="E3" s="24"/>
      <c r="F3" s="22" t="s">
        <v>251</v>
      </c>
      <c r="G3" s="23" t="str">
        <f>VLOOKUP(I1,数据库!$A$1:$J$64584,6,FALSE)</f>
        <v>5556T</v>
      </c>
      <c r="H3" s="26" t="s">
        <v>19</v>
      </c>
      <c r="I3" s="26" t="str">
        <f>VLOOKUP(I1,数据库!$A$1:$J$64584,7,FALSE)</f>
        <v>红4</v>
      </c>
      <c r="J3" s="24"/>
      <c r="K3" s="22" t="s">
        <v>251</v>
      </c>
      <c r="L3" s="23" t="str">
        <f>VLOOKUP(N1,数据库!$A$1:$J$64584,6,FALSE)</f>
        <v>5556T</v>
      </c>
      <c r="M3" s="26" t="s">
        <v>19</v>
      </c>
      <c r="N3" s="26" t="str">
        <f>VLOOKUP(N1,数据库!$A$1:$J$64584,7,FALSE)</f>
        <v>红4</v>
      </c>
    </row>
    <row r="4" spans="1:86" ht="15" customHeight="1" x14ac:dyDescent="0.15">
      <c r="A4" s="23" t="s">
        <v>247</v>
      </c>
      <c r="B4" s="23" t="str">
        <f>VLOOKUP(D1,数据库!$A$1:$J$64584,5,FALSE)</f>
        <v>0.5黑</v>
      </c>
      <c r="C4" s="22" t="s">
        <v>248</v>
      </c>
      <c r="D4" s="22" t="e">
        <f>VLOOKUP(D1,数据库!$A$1:$J$64584,11,FALSE)</f>
        <v>#REF!</v>
      </c>
      <c r="E4" s="24"/>
      <c r="F4" s="23" t="s">
        <v>247</v>
      </c>
      <c r="G4" s="23" t="str">
        <f>VLOOKUP(I1,数据库!$A$1:$J$64584,5,FALSE)</f>
        <v>0.5黑</v>
      </c>
      <c r="H4" s="22" t="s">
        <v>248</v>
      </c>
      <c r="I4" s="22" t="e">
        <f>VLOOKUP(I1,数据库!$A$1:$J$64584,11,FALSE)</f>
        <v>#REF!</v>
      </c>
      <c r="J4" s="24"/>
      <c r="K4" s="23" t="s">
        <v>247</v>
      </c>
      <c r="L4" s="23" t="str">
        <f>VLOOKUP(N1,数据库!$A$1:$J$64584,5,FALSE)</f>
        <v>0.5黑</v>
      </c>
      <c r="M4" s="22" t="s">
        <v>248</v>
      </c>
      <c r="N4" s="22" t="e">
        <f>VLOOKUP(N1,数据库!$A$1:$J$64584,11,FALSE)</f>
        <v>#REF!</v>
      </c>
    </row>
    <row r="5" spans="1:86" ht="15" customHeight="1" x14ac:dyDescent="0.15">
      <c r="A5" s="23" t="s">
        <v>249</v>
      </c>
      <c r="B5" s="23">
        <f>VLOOKUP(D1,数据库!$A$1:$J$64584,8,FALSE)</f>
        <v>650</v>
      </c>
      <c r="C5" s="13" t="s">
        <v>280</v>
      </c>
      <c r="D5" s="13">
        <v>20</v>
      </c>
      <c r="E5" s="24"/>
      <c r="F5" s="23" t="s">
        <v>249</v>
      </c>
      <c r="G5" s="23">
        <f>VLOOKUP(I1,数据库!$A$1:$J$64584,8,FALSE)</f>
        <v>810</v>
      </c>
      <c r="H5" s="26" t="s">
        <v>280</v>
      </c>
      <c r="I5" s="26">
        <v>20</v>
      </c>
      <c r="J5" s="24"/>
      <c r="K5" s="23" t="s">
        <v>249</v>
      </c>
      <c r="L5" s="23">
        <f>VLOOKUP(N1,数据库!$A$1:$J$64584,8,FALSE)</f>
        <v>1210</v>
      </c>
      <c r="M5" s="13" t="s">
        <v>280</v>
      </c>
      <c r="N5" s="27">
        <v>20</v>
      </c>
    </row>
    <row r="6" spans="1:86" ht="15" customHeight="1" x14ac:dyDescent="0.15">
      <c r="A6" s="28" t="s">
        <v>250</v>
      </c>
      <c r="B6" s="274" t="str">
        <f>VLOOKUP(D1,数据库!$A$1:$J$64584,4,FALSE)</f>
        <v>标准</v>
      </c>
      <c r="C6" s="275"/>
      <c r="D6" s="275"/>
      <c r="E6" s="24"/>
      <c r="F6" s="28" t="s">
        <v>250</v>
      </c>
      <c r="G6" s="274" t="str">
        <f>VLOOKUP(I1,数据库!$A$1:$J$64584,4,FALSE)</f>
        <v>标准</v>
      </c>
      <c r="H6" s="276"/>
      <c r="I6" s="275"/>
      <c r="J6" s="24"/>
      <c r="K6" s="28" t="s">
        <v>250</v>
      </c>
      <c r="L6" s="274" t="str">
        <f>VLOOKUP(N1,数据库!$A$1:$J$64584,4,FALSE)</f>
        <v>标准</v>
      </c>
      <c r="M6" s="275"/>
      <c r="N6" s="276"/>
    </row>
    <row r="7" spans="1:86" s="15" customFormat="1" ht="15" customHeight="1" x14ac:dyDescent="0.15">
      <c r="A7" s="29"/>
      <c r="B7" s="29"/>
      <c r="C7" s="29"/>
      <c r="D7" s="30"/>
      <c r="E7" s="29"/>
      <c r="F7" s="29"/>
      <c r="G7" s="29"/>
      <c r="H7" s="29"/>
      <c r="I7" s="30"/>
      <c r="J7" s="29"/>
      <c r="K7" s="16"/>
      <c r="L7" s="29"/>
      <c r="M7" s="29"/>
      <c r="N7" s="31"/>
      <c r="O7" s="17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</row>
    <row r="8" spans="1:86" ht="15" customHeight="1" x14ac:dyDescent="0.15">
      <c r="A8" s="282" t="s">
        <v>705</v>
      </c>
      <c r="B8" s="283"/>
      <c r="C8" s="32" t="s">
        <v>0</v>
      </c>
      <c r="D8" s="33">
        <f>D1+3</f>
        <v>4</v>
      </c>
      <c r="E8" s="24"/>
      <c r="F8" s="284" t="s">
        <v>705</v>
      </c>
      <c r="G8" s="283"/>
      <c r="H8" s="32" t="s">
        <v>0</v>
      </c>
      <c r="I8" s="33">
        <f>I1+3</f>
        <v>5</v>
      </c>
      <c r="J8" s="24"/>
      <c r="K8" s="284" t="s">
        <v>705</v>
      </c>
      <c r="L8" s="283"/>
      <c r="M8" s="32" t="s">
        <v>0</v>
      </c>
      <c r="N8" s="33">
        <f>N1+3</f>
        <v>6</v>
      </c>
    </row>
    <row r="9" spans="1:86" ht="15" customHeight="1" x14ac:dyDescent="0.15">
      <c r="A9" s="22" t="s">
        <v>281</v>
      </c>
      <c r="B9" s="23" t="str">
        <f>VLOOKUP(D8,数据库!$A$1:$J$64584,2,FALSE)</f>
        <v>KC/4</v>
      </c>
      <c r="C9" s="22" t="s">
        <v>282</v>
      </c>
      <c r="D9" s="23" t="str">
        <f>VLOOKUP(D8,数据库!$A$1:$J$64584,3,FALSE)</f>
        <v>MC/A2</v>
      </c>
      <c r="E9" s="24"/>
      <c r="F9" s="34" t="s">
        <v>283</v>
      </c>
      <c r="G9" s="23" t="str">
        <f>VLOOKUP(I8,数据库!$A$1:$J$64584,2,FALSE)</f>
        <v>KC/5</v>
      </c>
      <c r="H9" s="22" t="s">
        <v>284</v>
      </c>
      <c r="I9" s="23" t="str">
        <f>VLOOKUP(I8,数据库!$A$1:$J$64584,3,FALSE)</f>
        <v>BZC/A2</v>
      </c>
      <c r="J9" s="24"/>
      <c r="K9" s="34" t="s">
        <v>283</v>
      </c>
      <c r="L9" s="23" t="str">
        <f>VLOOKUP(N8,数据库!$A$1:$J$64584,2,FALSE)</f>
        <v>KC/6</v>
      </c>
      <c r="M9" s="22" t="s">
        <v>284</v>
      </c>
      <c r="N9" s="23" t="str">
        <f>VLOOKUP(N8,数据库!$A$1:$J$64584,3,FALSE)</f>
        <v>MC1/A2</v>
      </c>
    </row>
    <row r="10" spans="1:86" ht="15" customHeight="1" x14ac:dyDescent="0.15">
      <c r="A10" s="22" t="s">
        <v>251</v>
      </c>
      <c r="B10" s="23" t="str">
        <f>VLOOKUP(D8,数据库!$A$1:$J$64584,6,FALSE)</f>
        <v>5556T</v>
      </c>
      <c r="C10" s="23" t="s">
        <v>285</v>
      </c>
      <c r="D10" s="23" t="str">
        <f>VLOOKUP(D8,数据库!$A$1:$J$64584,7,FALSE)</f>
        <v>红4</v>
      </c>
      <c r="E10" s="24"/>
      <c r="F10" s="25" t="s">
        <v>251</v>
      </c>
      <c r="G10" s="23" t="str">
        <f>VLOOKUP(I8,数据库!$A$1:$J$64584,6,FALSE)</f>
        <v>5556T</v>
      </c>
      <c r="H10" s="23" t="s">
        <v>285</v>
      </c>
      <c r="I10" s="23" t="str">
        <f>VLOOKUP(I8,数据库!$A$1:$J$64584,7,FALSE)</f>
        <v>红4</v>
      </c>
      <c r="J10" s="24"/>
      <c r="K10" s="25" t="s">
        <v>251</v>
      </c>
      <c r="L10" s="23" t="str">
        <f>VLOOKUP(N8,数据库!$A$1:$J$64584,6,FALSE)</f>
        <v>5556T</v>
      </c>
      <c r="M10" s="23" t="s">
        <v>285</v>
      </c>
      <c r="N10" s="23" t="str">
        <f>VLOOKUP(N8,数据库!$A$1:$J$64584,7,FALSE)</f>
        <v>红4</v>
      </c>
    </row>
    <row r="11" spans="1:86" ht="15" customHeight="1" x14ac:dyDescent="0.15">
      <c r="A11" s="23" t="s">
        <v>247</v>
      </c>
      <c r="B11" s="23" t="str">
        <f>VLOOKUP(D8,数据库!$A$1:$J$64584,5,FALSE)</f>
        <v>0.5黑</v>
      </c>
      <c r="C11" s="26" t="s">
        <v>248</v>
      </c>
      <c r="D11" s="23" t="e">
        <f>VLOOKUP(D8,数据库!$A$1:$J$64584,11,FALSE)</f>
        <v>#REF!</v>
      </c>
      <c r="E11" s="24"/>
      <c r="F11" s="22" t="s">
        <v>247</v>
      </c>
      <c r="G11" s="23" t="str">
        <f>VLOOKUP(I8,数据库!$A$1:$J$64584,5,FALSE)</f>
        <v>0.5黑</v>
      </c>
      <c r="H11" s="26" t="s">
        <v>248</v>
      </c>
      <c r="I11" s="23" t="e">
        <f>VLOOKUP(I8,数据库!$A$1:$J$64584,11,FALSE)</f>
        <v>#REF!</v>
      </c>
      <c r="J11" s="24"/>
      <c r="K11" s="22" t="s">
        <v>247</v>
      </c>
      <c r="L11" s="23" t="str">
        <f>VLOOKUP(N8,数据库!$A$1:$J$64584,5,FALSE)</f>
        <v>0.5黑</v>
      </c>
      <c r="M11" s="26" t="s">
        <v>248</v>
      </c>
      <c r="N11" s="26" t="e">
        <f>VLOOKUP(N8,数据库!$A$1:$J$64584,11,FALSE)</f>
        <v>#REF!</v>
      </c>
    </row>
    <row r="12" spans="1:86" ht="15" customHeight="1" x14ac:dyDescent="0.15">
      <c r="A12" s="23" t="s">
        <v>249</v>
      </c>
      <c r="B12" s="23">
        <f>VLOOKUP(D8,数据库!$A$1:$J$64584,8,FALSE)</f>
        <v>890</v>
      </c>
      <c r="C12" s="22" t="s">
        <v>286</v>
      </c>
      <c r="D12" s="26">
        <v>20</v>
      </c>
      <c r="E12" s="24"/>
      <c r="F12" s="22" t="s">
        <v>249</v>
      </c>
      <c r="G12" s="23">
        <f>VLOOKUP(I8,数据库!$A$1:$J$64584,8,FALSE)</f>
        <v>710</v>
      </c>
      <c r="H12" s="22" t="s">
        <v>286</v>
      </c>
      <c r="I12" s="26">
        <v>20</v>
      </c>
      <c r="J12" s="24"/>
      <c r="K12" s="22" t="s">
        <v>249</v>
      </c>
      <c r="L12" s="23">
        <f>VLOOKUP(N8,数据库!$A$1:$J$64584,8,FALSE)</f>
        <v>830</v>
      </c>
      <c r="M12" s="22" t="s">
        <v>286</v>
      </c>
      <c r="N12" s="22">
        <v>20</v>
      </c>
    </row>
    <row r="13" spans="1:86" ht="15" customHeight="1" x14ac:dyDescent="0.15">
      <c r="A13" s="28" t="s">
        <v>250</v>
      </c>
      <c r="B13" s="274" t="str">
        <f>VLOOKUP(D8,数据库!$A$1:$J$64584,4,FALSE)</f>
        <v>标准</v>
      </c>
      <c r="C13" s="275"/>
      <c r="D13" s="275"/>
      <c r="E13" s="24"/>
      <c r="F13" s="28" t="s">
        <v>250</v>
      </c>
      <c r="G13" s="274" t="str">
        <f>VLOOKUP(I8,数据库!$A$1:$J$64584,4,FALSE)</f>
        <v>标准</v>
      </c>
      <c r="H13" s="275"/>
      <c r="I13" s="275"/>
      <c r="J13" s="24"/>
      <c r="K13" s="28" t="s">
        <v>250</v>
      </c>
      <c r="L13" s="274" t="str">
        <f>VLOOKUP(N8,数据库!$A$1:$J$64584,4,FALSE)</f>
        <v>有封星接触器时</v>
      </c>
      <c r="M13" s="275"/>
      <c r="N13" s="276"/>
    </row>
    <row r="14" spans="1:86" s="15" customFormat="1" ht="15" customHeight="1" x14ac:dyDescent="0.15">
      <c r="A14" s="16"/>
      <c r="B14" s="16"/>
      <c r="C14" s="16"/>
      <c r="D14" s="30"/>
      <c r="E14" s="16"/>
      <c r="F14" s="29"/>
      <c r="G14" s="16"/>
      <c r="H14" s="16"/>
      <c r="I14" s="30"/>
      <c r="J14" s="16"/>
      <c r="K14" s="29"/>
      <c r="L14" s="16"/>
      <c r="M14" s="16"/>
      <c r="N14" s="21"/>
      <c r="O14" s="17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</row>
    <row r="15" spans="1:86" ht="15" customHeight="1" x14ac:dyDescent="0.15">
      <c r="A15" s="282" t="s">
        <v>705</v>
      </c>
      <c r="B15" s="283"/>
      <c r="C15" s="57" t="s">
        <v>0</v>
      </c>
      <c r="D15" s="33">
        <f>D8+3</f>
        <v>7</v>
      </c>
      <c r="E15" s="24"/>
      <c r="F15" s="284" t="s">
        <v>705</v>
      </c>
      <c r="G15" s="283"/>
      <c r="H15" s="57" t="s">
        <v>0</v>
      </c>
      <c r="I15" s="33">
        <f>I8+3</f>
        <v>8</v>
      </c>
      <c r="J15" s="24"/>
      <c r="K15" s="284" t="s">
        <v>705</v>
      </c>
      <c r="L15" s="283"/>
      <c r="M15" s="57" t="s">
        <v>0</v>
      </c>
      <c r="N15" s="33">
        <f>N8+3</f>
        <v>9</v>
      </c>
    </row>
    <row r="16" spans="1:86" ht="15" customHeight="1" x14ac:dyDescent="0.15">
      <c r="A16" s="60" t="s">
        <v>281</v>
      </c>
      <c r="B16" s="58" t="str">
        <f>VLOOKUP(D15,数据库!$A$1:$J$64584,2,FALSE)</f>
        <v>KC/7</v>
      </c>
      <c r="C16" s="60" t="s">
        <v>282</v>
      </c>
      <c r="D16" s="58" t="str">
        <f>VLOOKUP(D15,数据库!$A$1:$J$64584,3,FALSE)</f>
        <v>MSC/A1</v>
      </c>
      <c r="E16" s="24"/>
      <c r="F16" s="61" t="s">
        <v>283</v>
      </c>
      <c r="G16" s="58" t="str">
        <f>VLOOKUP(I15,数据库!$A$1:$J$64584,2,FALSE)</f>
        <v>KC/8</v>
      </c>
      <c r="H16" s="60" t="s">
        <v>284</v>
      </c>
      <c r="I16" s="58" t="str">
        <f>VLOOKUP(I15,数据库!$A$1:$J$64584,3,FALSE)</f>
        <v>MSC/A2</v>
      </c>
      <c r="J16" s="24"/>
      <c r="K16" s="61" t="s">
        <v>283</v>
      </c>
      <c r="L16" s="58" t="str">
        <f>VLOOKUP(N15,数据库!$A$1:$J$64584,2,FALSE)</f>
        <v>KC/9</v>
      </c>
      <c r="M16" s="60" t="s">
        <v>284</v>
      </c>
      <c r="N16" s="58" t="str">
        <f>VLOOKUP(N15,数据库!$A$1:$J$64584,3,FALSE)</f>
        <v>MC1/A1</v>
      </c>
    </row>
    <row r="17" spans="1:86" ht="15" customHeight="1" x14ac:dyDescent="0.15">
      <c r="A17" s="60" t="s">
        <v>251</v>
      </c>
      <c r="B17" s="58" t="str">
        <f>VLOOKUP(D15,数据库!$A$1:$J$64584,6,FALSE)</f>
        <v>5556T</v>
      </c>
      <c r="C17" s="58" t="s">
        <v>285</v>
      </c>
      <c r="D17" s="58" t="str">
        <f>VLOOKUP(D15,数据库!$A$1:$J$64584,7,FALSE)</f>
        <v>红4</v>
      </c>
      <c r="E17" s="24"/>
      <c r="F17" s="62" t="s">
        <v>251</v>
      </c>
      <c r="G17" s="58" t="str">
        <f>VLOOKUP(I15,数据库!$A$1:$J$64584,6,FALSE)</f>
        <v>5556T</v>
      </c>
      <c r="H17" s="58" t="s">
        <v>285</v>
      </c>
      <c r="I17" s="58" t="str">
        <f>VLOOKUP(I15,数据库!$A$1:$J$64584,7,FALSE)</f>
        <v>红4</v>
      </c>
      <c r="J17" s="24"/>
      <c r="K17" s="62" t="s">
        <v>251</v>
      </c>
      <c r="L17" s="58" t="str">
        <f>VLOOKUP(N15,数据库!$A$1:$J$64584,6,FALSE)</f>
        <v>5556T</v>
      </c>
      <c r="M17" s="58" t="s">
        <v>285</v>
      </c>
      <c r="N17" s="58" t="str">
        <f>VLOOKUP(N15,数据库!$A$1:$J$64584,7,FALSE)</f>
        <v>红4</v>
      </c>
    </row>
    <row r="18" spans="1:86" ht="15" customHeight="1" x14ac:dyDescent="0.15">
      <c r="A18" s="58" t="s">
        <v>247</v>
      </c>
      <c r="B18" s="58" t="str">
        <f>VLOOKUP(D15,数据库!$A$1:$J$64584,5,FALSE)</f>
        <v>0.5黑</v>
      </c>
      <c r="C18" s="26" t="s">
        <v>248</v>
      </c>
      <c r="D18" s="58" t="e">
        <f>VLOOKUP(D15,数据库!$A$1:$J$64584,11,FALSE)</f>
        <v>#REF!</v>
      </c>
      <c r="E18" s="24"/>
      <c r="F18" s="60" t="s">
        <v>247</v>
      </c>
      <c r="G18" s="58" t="str">
        <f>VLOOKUP(I15,数据库!$A$1:$J$64584,5,FALSE)</f>
        <v>0.5黑</v>
      </c>
      <c r="H18" s="26" t="s">
        <v>248</v>
      </c>
      <c r="I18" s="58" t="e">
        <f>VLOOKUP(I15,数据库!$A$1:$J$64584,11,FALSE)</f>
        <v>#REF!</v>
      </c>
      <c r="J18" s="24"/>
      <c r="K18" s="60" t="s">
        <v>247</v>
      </c>
      <c r="L18" s="58" t="str">
        <f>VLOOKUP(N15,数据库!$A$1:$J$64584,5,FALSE)</f>
        <v>0.5黑</v>
      </c>
      <c r="M18" s="26" t="s">
        <v>248</v>
      </c>
      <c r="N18" s="26" t="e">
        <f>VLOOKUP(N15,数据库!$A$1:$J$64584,11,FALSE)</f>
        <v>#REF!</v>
      </c>
    </row>
    <row r="19" spans="1:86" ht="15" customHeight="1" x14ac:dyDescent="0.15">
      <c r="A19" s="58" t="s">
        <v>249</v>
      </c>
      <c r="B19" s="58">
        <f>VLOOKUP(D15,数据库!$A$1:$J$64584,8,FALSE)</f>
        <v>640</v>
      </c>
      <c r="C19" s="60" t="s">
        <v>286</v>
      </c>
      <c r="D19" s="26">
        <v>20</v>
      </c>
      <c r="E19" s="24"/>
      <c r="F19" s="60" t="s">
        <v>249</v>
      </c>
      <c r="G19" s="58">
        <f>VLOOKUP(I15,数据库!$A$1:$J$64584,8,FALSE)</f>
        <v>760</v>
      </c>
      <c r="H19" s="60" t="s">
        <v>286</v>
      </c>
      <c r="I19" s="26">
        <v>20</v>
      </c>
      <c r="J19" s="24"/>
      <c r="K19" s="60" t="s">
        <v>249</v>
      </c>
      <c r="L19" s="58">
        <f>VLOOKUP(N15,数据库!$A$1:$J$64584,8,FALSE)</f>
        <v>680</v>
      </c>
      <c r="M19" s="60" t="s">
        <v>286</v>
      </c>
      <c r="N19" s="60">
        <v>20</v>
      </c>
    </row>
    <row r="20" spans="1:86" ht="15" customHeight="1" x14ac:dyDescent="0.15">
      <c r="A20" s="55" t="s">
        <v>250</v>
      </c>
      <c r="B20" s="274" t="str">
        <f>VLOOKUP(D15,数据库!$A$1:$J$64584,4,FALSE)</f>
        <v>标准</v>
      </c>
      <c r="C20" s="275"/>
      <c r="D20" s="275"/>
      <c r="E20" s="24"/>
      <c r="F20" s="55" t="s">
        <v>250</v>
      </c>
      <c r="G20" s="274" t="str">
        <f>VLOOKUP(I15,数据库!$A$1:$J$64584,4,FALSE)</f>
        <v>标准</v>
      </c>
      <c r="H20" s="275"/>
      <c r="I20" s="275"/>
      <c r="J20" s="24"/>
      <c r="K20" s="55" t="s">
        <v>250</v>
      </c>
      <c r="L20" s="274" t="str">
        <f>VLOOKUP(N15,数据库!$A$1:$J$64584,4,FALSE)</f>
        <v>有封星接触器时</v>
      </c>
      <c r="M20" s="275"/>
      <c r="N20" s="276"/>
    </row>
    <row r="21" spans="1:86" s="15" customFormat="1" ht="15" customHeight="1" x14ac:dyDescent="0.15">
      <c r="A21" s="16"/>
      <c r="B21" s="16"/>
      <c r="C21" s="16"/>
      <c r="D21" s="30"/>
      <c r="E21" s="16"/>
      <c r="F21" s="29"/>
      <c r="G21" s="16"/>
      <c r="H21" s="16"/>
      <c r="I21" s="30"/>
      <c r="J21" s="16"/>
      <c r="K21" s="29"/>
      <c r="L21" s="16"/>
      <c r="M21" s="16"/>
      <c r="N21" s="21"/>
      <c r="O21" s="17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</row>
    <row r="22" spans="1:86" ht="15" customHeight="1" x14ac:dyDescent="0.15">
      <c r="A22" s="282" t="s">
        <v>705</v>
      </c>
      <c r="B22" s="283"/>
      <c r="C22" s="57" t="s">
        <v>0</v>
      </c>
      <c r="D22" s="33">
        <f>D15+3</f>
        <v>10</v>
      </c>
      <c r="E22" s="24"/>
      <c r="F22" s="284" t="s">
        <v>705</v>
      </c>
      <c r="G22" s="283"/>
      <c r="H22" s="57" t="s">
        <v>0</v>
      </c>
      <c r="I22" s="33">
        <f>I15+3</f>
        <v>11</v>
      </c>
      <c r="J22" s="24"/>
      <c r="K22" s="284" t="s">
        <v>705</v>
      </c>
      <c r="L22" s="283"/>
      <c r="M22" s="57" t="s">
        <v>0</v>
      </c>
      <c r="N22" s="33">
        <f>N15+3</f>
        <v>12</v>
      </c>
    </row>
    <row r="23" spans="1:86" ht="15" customHeight="1" x14ac:dyDescent="0.15">
      <c r="A23" s="60" t="s">
        <v>281</v>
      </c>
      <c r="B23" s="58" t="str">
        <f>VLOOKUP(D22,数据库!$A$1:$J$64584,2,FALSE)</f>
        <v>KC/12</v>
      </c>
      <c r="C23" s="60" t="s">
        <v>282</v>
      </c>
      <c r="D23" s="58" t="str">
        <f>VLOOKUP(D22,数据库!$A$1:$J$64584,3,FALSE)</f>
        <v>FJA/24</v>
      </c>
      <c r="E23" s="24"/>
      <c r="F23" s="61" t="s">
        <v>283</v>
      </c>
      <c r="G23" s="58" t="str">
        <f>VLOOKUP(I22,数据库!$A$1:$J$64584,2,FALSE)</f>
        <v>KC/13</v>
      </c>
      <c r="H23" s="60" t="s">
        <v>284</v>
      </c>
      <c r="I23" s="58" t="str">
        <f>VLOOKUP(I22,数据库!$A$1:$J$64584,3,FALSE)</f>
        <v>FTK/1</v>
      </c>
      <c r="J23" s="24"/>
      <c r="K23" s="61" t="s">
        <v>283</v>
      </c>
      <c r="L23" s="58" t="str">
        <f>VLOOKUP(N22,数据库!$A$1:$J$64584,2,FALSE)</f>
        <v>KC/13</v>
      </c>
      <c r="M23" s="60" t="s">
        <v>284</v>
      </c>
      <c r="N23" s="58" t="str">
        <f>VLOOKUP(N22,数据库!$A$1:$J$64584,3,FALSE)</f>
        <v>CE5</v>
      </c>
    </row>
    <row r="24" spans="1:86" ht="15" customHeight="1" x14ac:dyDescent="0.15">
      <c r="A24" s="60" t="s">
        <v>251</v>
      </c>
      <c r="B24" s="58" t="str">
        <f>VLOOKUP(D22,数据库!$A$1:$J$64584,6,FALSE)</f>
        <v>5556T</v>
      </c>
      <c r="C24" s="58" t="s">
        <v>285</v>
      </c>
      <c r="D24" s="58" t="str">
        <f>VLOOKUP(D22,数据库!$A$1:$J$64584,7,FALSE)</f>
        <v>红4</v>
      </c>
      <c r="E24" s="24"/>
      <c r="F24" s="62" t="s">
        <v>251</v>
      </c>
      <c r="G24" s="58" t="str">
        <f>VLOOKUP(I22,数据库!$A$1:$J$64584,6,FALSE)</f>
        <v>5556T</v>
      </c>
      <c r="H24" s="58" t="s">
        <v>285</v>
      </c>
      <c r="I24" s="58" t="str">
        <f>VLOOKUP(I22,数据库!$A$1:$J$64584,7,FALSE)</f>
        <v>红4</v>
      </c>
      <c r="J24" s="24"/>
      <c r="K24" s="62" t="s">
        <v>251</v>
      </c>
      <c r="L24" s="58" t="str">
        <f>VLOOKUP(N22,数据库!$A$1:$J$64584,6,FALSE)</f>
        <v>5556T</v>
      </c>
      <c r="M24" s="58" t="s">
        <v>285</v>
      </c>
      <c r="N24" s="58" t="str">
        <f>VLOOKUP(N22,数据库!$A$1:$J$64584,7,FALSE)</f>
        <v>半剥8</v>
      </c>
    </row>
    <row r="25" spans="1:86" ht="15" customHeight="1" x14ac:dyDescent="0.15">
      <c r="A25" s="58" t="s">
        <v>247</v>
      </c>
      <c r="B25" s="58" t="str">
        <f>VLOOKUP(D22,数据库!$A$1:$J$64584,5,FALSE)</f>
        <v>0.5黑</v>
      </c>
      <c r="C25" s="26" t="s">
        <v>248</v>
      </c>
      <c r="D25" s="58" t="e">
        <f>VLOOKUP(D22,数据库!$A$1:$J$64584,11,FALSE)</f>
        <v>#REF!</v>
      </c>
      <c r="E25" s="24"/>
      <c r="F25" s="60" t="s">
        <v>247</v>
      </c>
      <c r="G25" s="58" t="str">
        <f>VLOOKUP(I22,数据库!$A$1:$J$64584,5,FALSE)</f>
        <v>0.5黑</v>
      </c>
      <c r="H25" s="26" t="s">
        <v>248</v>
      </c>
      <c r="I25" s="58" t="e">
        <f>VLOOKUP(I22,数据库!$A$1:$J$64584,11,FALSE)</f>
        <v>#REF!</v>
      </c>
      <c r="J25" s="24"/>
      <c r="K25" s="60" t="s">
        <v>247</v>
      </c>
      <c r="L25" s="58" t="str">
        <f>VLOOKUP(N22,数据库!$A$1:$J$64584,5,FALSE)</f>
        <v>0.5黑</v>
      </c>
      <c r="M25" s="26" t="s">
        <v>248</v>
      </c>
      <c r="N25" s="26" t="e">
        <f>VLOOKUP(N22,数据库!$A$1:$J$64584,11,FALSE)</f>
        <v>#REF!</v>
      </c>
    </row>
    <row r="26" spans="1:86" ht="15" customHeight="1" x14ac:dyDescent="0.15">
      <c r="A26" s="58" t="s">
        <v>249</v>
      </c>
      <c r="B26" s="58">
        <f>VLOOKUP(D22,数据库!$A$1:$J$64584,8,FALSE)</f>
        <v>1110</v>
      </c>
      <c r="C26" s="60" t="s">
        <v>286</v>
      </c>
      <c r="D26" s="26">
        <v>20</v>
      </c>
      <c r="E26" s="24"/>
      <c r="F26" s="60" t="s">
        <v>249</v>
      </c>
      <c r="G26" s="58">
        <f>VLOOKUP(I22,数据库!$A$1:$J$64584,8,FALSE)</f>
        <v>1090</v>
      </c>
      <c r="H26" s="60" t="s">
        <v>286</v>
      </c>
      <c r="I26" s="26">
        <v>20</v>
      </c>
      <c r="J26" s="24"/>
      <c r="K26" s="60" t="s">
        <v>249</v>
      </c>
      <c r="L26" s="58" t="str">
        <f>VLOOKUP(N22,数据库!$A$1:$J$64584,8,FALSE)</f>
        <v>无</v>
      </c>
      <c r="M26" s="60" t="s">
        <v>286</v>
      </c>
      <c r="N26" s="60">
        <v>20</v>
      </c>
    </row>
    <row r="27" spans="1:86" ht="15" customHeight="1" x14ac:dyDescent="0.15">
      <c r="A27" s="55" t="s">
        <v>250</v>
      </c>
      <c r="B27" s="274" t="str">
        <f>VLOOKUP(D22,数据库!$A$1:$J$64584,4,FALSE)</f>
        <v>标准</v>
      </c>
      <c r="C27" s="275"/>
      <c r="D27" s="275"/>
      <c r="E27" s="24"/>
      <c r="F27" s="55" t="s">
        <v>250</v>
      </c>
      <c r="G27" s="274" t="str">
        <f>VLOOKUP(I22,数据库!$A$1:$J$64584,4,FALSE)</f>
        <v>非钢带梯/非异步货梯</v>
      </c>
      <c r="H27" s="275"/>
      <c r="I27" s="275"/>
      <c r="J27" s="24"/>
      <c r="K27" s="55" t="s">
        <v>250</v>
      </c>
      <c r="L27" s="274" t="str">
        <f>VLOOKUP(N22,数据库!$A$1:$J$64584,4,FALSE)</f>
        <v>钢带梯/异步货梯</v>
      </c>
      <c r="M27" s="275"/>
      <c r="N27" s="276"/>
    </row>
    <row r="28" spans="1:86" s="15" customFormat="1" ht="15" customHeight="1" x14ac:dyDescent="0.15">
      <c r="A28" s="16"/>
      <c r="B28" s="16"/>
      <c r="C28" s="16"/>
      <c r="D28" s="30"/>
      <c r="E28" s="16"/>
      <c r="F28" s="29"/>
      <c r="G28" s="16"/>
      <c r="H28" s="16"/>
      <c r="I28" s="30"/>
      <c r="J28" s="16"/>
      <c r="K28" s="29"/>
      <c r="L28" s="16"/>
      <c r="M28" s="16"/>
      <c r="N28" s="21"/>
      <c r="O28" s="17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</row>
    <row r="29" spans="1:86" ht="15" customHeight="1" x14ac:dyDescent="0.15">
      <c r="A29" s="282" t="s">
        <v>705</v>
      </c>
      <c r="B29" s="283"/>
      <c r="C29" s="57" t="s">
        <v>0</v>
      </c>
      <c r="D29" s="33">
        <f>D22+3</f>
        <v>13</v>
      </c>
      <c r="E29" s="24"/>
      <c r="F29" s="284" t="s">
        <v>705</v>
      </c>
      <c r="G29" s="283"/>
      <c r="H29" s="57" t="s">
        <v>0</v>
      </c>
      <c r="I29" s="33">
        <f>I22+3</f>
        <v>14</v>
      </c>
      <c r="J29" s="24"/>
      <c r="K29" s="284" t="s">
        <v>705</v>
      </c>
      <c r="L29" s="283"/>
      <c r="M29" s="57" t="s">
        <v>0</v>
      </c>
      <c r="N29" s="33">
        <f>N22+3</f>
        <v>15</v>
      </c>
    </row>
    <row r="30" spans="1:86" ht="15" customHeight="1" x14ac:dyDescent="0.15">
      <c r="A30" s="60" t="s">
        <v>281</v>
      </c>
      <c r="B30" s="58" t="str">
        <f>VLOOKUP(D29,数据库!$A$1:$J$64584,2,FALSE)</f>
        <v>KC/15</v>
      </c>
      <c r="C30" s="60" t="s">
        <v>282</v>
      </c>
      <c r="D30" s="58" t="str">
        <f>VLOOKUP(D29,数据库!$A$1:$J$64584,3,FALSE)</f>
        <v>FJK/14</v>
      </c>
      <c r="E30" s="24"/>
      <c r="F30" s="61" t="s">
        <v>283</v>
      </c>
      <c r="G30" s="58" t="str">
        <f>VLOOKUP(I29,数据库!$A$1:$J$64584,2,FALSE)</f>
        <v>KC/18</v>
      </c>
      <c r="H30" s="60" t="s">
        <v>284</v>
      </c>
      <c r="I30" s="58" t="str">
        <f>VLOOKUP(I29,数据库!$A$1:$J$64584,3,FALSE)</f>
        <v>FJA/13</v>
      </c>
      <c r="J30" s="24"/>
      <c r="K30" s="61" t="s">
        <v>283</v>
      </c>
      <c r="L30" s="58" t="str">
        <f>VLOOKUP(N29,数据库!$A$1:$J$64584,2,FALSE)</f>
        <v>KD/1</v>
      </c>
      <c r="M30" s="60" t="s">
        <v>284</v>
      </c>
      <c r="N30" s="58" t="str">
        <f>VLOOKUP(N29,数据库!$A$1:$J$64584,3,FALSE)</f>
        <v>FJSA/4</v>
      </c>
    </row>
    <row r="31" spans="1:86" ht="15" customHeight="1" x14ac:dyDescent="0.15">
      <c r="A31" s="60" t="s">
        <v>251</v>
      </c>
      <c r="B31" s="58" t="str">
        <f>VLOOKUP(D29,数据库!$A$1:$J$64584,6,FALSE)</f>
        <v>5556T</v>
      </c>
      <c r="C31" s="58" t="s">
        <v>285</v>
      </c>
      <c r="D31" s="58" t="str">
        <f>VLOOKUP(D29,数据库!$A$1:$J$64584,7,FALSE)</f>
        <v>红4</v>
      </c>
      <c r="E31" s="24"/>
      <c r="F31" s="62" t="s">
        <v>251</v>
      </c>
      <c r="G31" s="58" t="str">
        <f>VLOOKUP(I29,数据库!$A$1:$J$64584,6,FALSE)</f>
        <v>5556T</v>
      </c>
      <c r="H31" s="58" t="s">
        <v>285</v>
      </c>
      <c r="I31" s="58" t="str">
        <f>VLOOKUP(I29,数据库!$A$1:$J$64584,7,FALSE)</f>
        <v>红4</v>
      </c>
      <c r="J31" s="24"/>
      <c r="K31" s="62" t="s">
        <v>251</v>
      </c>
      <c r="L31" s="58" t="str">
        <f>VLOOKUP(N29,数据库!$A$1:$J$64584,6,FALSE)</f>
        <v>5556T</v>
      </c>
      <c r="M31" s="58" t="s">
        <v>285</v>
      </c>
      <c r="N31" s="58" t="str">
        <f>VLOOKUP(N29,数据库!$A$1:$J$64584,7,FALSE)</f>
        <v>红4</v>
      </c>
    </row>
    <row r="32" spans="1:86" ht="15" customHeight="1" x14ac:dyDescent="0.15">
      <c r="A32" s="58" t="s">
        <v>247</v>
      </c>
      <c r="B32" s="58" t="str">
        <f>VLOOKUP(D29,数据库!$A$1:$J$64584,5,FALSE)</f>
        <v>0.5黑</v>
      </c>
      <c r="C32" s="26" t="s">
        <v>248</v>
      </c>
      <c r="D32" s="58" t="e">
        <f>VLOOKUP(D29,数据库!$A$1:$J$64584,11,FALSE)</f>
        <v>#REF!</v>
      </c>
      <c r="E32" s="24"/>
      <c r="F32" s="60" t="s">
        <v>247</v>
      </c>
      <c r="G32" s="58" t="str">
        <f>VLOOKUP(I29,数据库!$A$1:$J$64584,5,FALSE)</f>
        <v>0.5黑</v>
      </c>
      <c r="H32" s="26" t="s">
        <v>248</v>
      </c>
      <c r="I32" s="58" t="e">
        <f>VLOOKUP(I29,数据库!$A$1:$J$64584,11,FALSE)</f>
        <v>#REF!</v>
      </c>
      <c r="J32" s="24"/>
      <c r="K32" s="60" t="s">
        <v>247</v>
      </c>
      <c r="L32" s="58" t="str">
        <f>VLOOKUP(N29,数据库!$A$1:$J$64584,5,FALSE)</f>
        <v>0.5黑</v>
      </c>
      <c r="M32" s="26" t="s">
        <v>248</v>
      </c>
      <c r="N32" s="26" t="e">
        <f>VLOOKUP(N29,数据库!$A$1:$J$64584,11,FALSE)</f>
        <v>#REF!</v>
      </c>
    </row>
    <row r="33" spans="1:86" ht="15" customHeight="1" x14ac:dyDescent="0.15">
      <c r="A33" s="58" t="s">
        <v>249</v>
      </c>
      <c r="B33" s="58">
        <f>VLOOKUP(D29,数据库!$A$1:$J$64584,8,FALSE)</f>
        <v>1000</v>
      </c>
      <c r="C33" s="60" t="s">
        <v>286</v>
      </c>
      <c r="D33" s="26">
        <v>20</v>
      </c>
      <c r="E33" s="24"/>
      <c r="F33" s="60" t="s">
        <v>249</v>
      </c>
      <c r="G33" s="58">
        <f>VLOOKUP(I29,数据库!$A$1:$J$64584,8,FALSE)</f>
        <v>1130</v>
      </c>
      <c r="H33" s="60" t="s">
        <v>286</v>
      </c>
      <c r="I33" s="26">
        <v>20</v>
      </c>
      <c r="J33" s="24"/>
      <c r="K33" s="60" t="s">
        <v>249</v>
      </c>
      <c r="L33" s="58">
        <f>VLOOKUP(N29,数据库!$A$1:$J$64584,8,FALSE)</f>
        <v>1130</v>
      </c>
      <c r="M33" s="60" t="s">
        <v>286</v>
      </c>
      <c r="N33" s="60">
        <v>20</v>
      </c>
    </row>
    <row r="34" spans="1:86" ht="15" customHeight="1" x14ac:dyDescent="0.15">
      <c r="A34" s="55" t="s">
        <v>250</v>
      </c>
      <c r="B34" s="274" t="str">
        <f>VLOOKUP(D29,数据库!$A$1:$J$64584,4,FALSE)</f>
        <v>标准</v>
      </c>
      <c r="C34" s="275"/>
      <c r="D34" s="275"/>
      <c r="E34" s="24"/>
      <c r="F34" s="55" t="s">
        <v>250</v>
      </c>
      <c r="G34" s="274" t="str">
        <f>VLOOKUP(I29,数据库!$A$1:$J$64584,4,FALSE)</f>
        <v>标准</v>
      </c>
      <c r="H34" s="275"/>
      <c r="I34" s="275"/>
      <c r="J34" s="24"/>
      <c r="K34" s="55" t="s">
        <v>250</v>
      </c>
      <c r="L34" s="274" t="str">
        <f>VLOOKUP(N29,数据库!$A$1:$J$64584,4,FALSE)</f>
        <v>标准</v>
      </c>
      <c r="M34" s="275"/>
      <c r="N34" s="276"/>
    </row>
    <row r="35" spans="1:86" s="15" customFormat="1" ht="15" customHeight="1" x14ac:dyDescent="0.15">
      <c r="A35" s="16"/>
      <c r="B35" s="16"/>
      <c r="C35" s="16"/>
      <c r="D35" s="30"/>
      <c r="E35" s="16"/>
      <c r="F35" s="29"/>
      <c r="G35" s="16"/>
      <c r="H35" s="16"/>
      <c r="I35" s="30"/>
      <c r="J35" s="16"/>
      <c r="K35" s="29"/>
      <c r="L35" s="16"/>
      <c r="M35" s="16"/>
      <c r="N35" s="21"/>
      <c r="O35" s="17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</row>
    <row r="36" spans="1:86" ht="15" customHeight="1" x14ac:dyDescent="0.15">
      <c r="A36" s="282" t="s">
        <v>705</v>
      </c>
      <c r="B36" s="283"/>
      <c r="C36" s="57" t="s">
        <v>0</v>
      </c>
      <c r="D36" s="33">
        <f>D29+3</f>
        <v>16</v>
      </c>
      <c r="E36" s="24"/>
      <c r="F36" s="284" t="s">
        <v>705</v>
      </c>
      <c r="G36" s="283"/>
      <c r="H36" s="57" t="s">
        <v>0</v>
      </c>
      <c r="I36" s="33">
        <f>I29+3</f>
        <v>17</v>
      </c>
      <c r="J36" s="24"/>
      <c r="K36" s="284" t="s">
        <v>705</v>
      </c>
      <c r="L36" s="283"/>
      <c r="M36" s="57" t="s">
        <v>0</v>
      </c>
      <c r="N36" s="33">
        <f>N29+3</f>
        <v>18</v>
      </c>
    </row>
    <row r="37" spans="1:86" ht="15" customHeight="1" x14ac:dyDescent="0.15">
      <c r="A37" s="60" t="s">
        <v>281</v>
      </c>
      <c r="B37" s="58" t="str">
        <f>VLOOKUP(D36,数据库!$A$1:$J$64584,2,FALSE)</f>
        <v>KD/2</v>
      </c>
      <c r="C37" s="60" t="s">
        <v>282</v>
      </c>
      <c r="D37" s="58" t="str">
        <f>VLOOKUP(D36,数据库!$A$1:$J$64584,3,FALSE)</f>
        <v>FJXA/4</v>
      </c>
      <c r="E37" s="24"/>
      <c r="F37" s="61" t="s">
        <v>283</v>
      </c>
      <c r="G37" s="58" t="str">
        <f>VLOOKUP(I36,数据库!$A$1:$J$64584,2,FALSE)</f>
        <v>KD/3</v>
      </c>
      <c r="H37" s="60" t="s">
        <v>284</v>
      </c>
      <c r="I37" s="58" t="str">
        <f>VLOOKUP(I36,数据库!$A$1:$J$64584,3,FALSE)</f>
        <v>FJK/1</v>
      </c>
      <c r="J37" s="24"/>
      <c r="K37" s="61" t="s">
        <v>283</v>
      </c>
      <c r="L37" s="58" t="str">
        <f>VLOOKUP(N36,数据库!$A$1:$J$64584,2,FALSE)</f>
        <v>KD/4</v>
      </c>
      <c r="M37" s="60" t="s">
        <v>284</v>
      </c>
      <c r="N37" s="58" t="str">
        <f>VLOOKUP(N36,数据库!$A$1:$J$64584,3,FALSE)</f>
        <v>FJK/2</v>
      </c>
    </row>
    <row r="38" spans="1:86" ht="15" customHeight="1" x14ac:dyDescent="0.15">
      <c r="A38" s="60" t="s">
        <v>251</v>
      </c>
      <c r="B38" s="58" t="str">
        <f>VLOOKUP(D36,数据库!$A$1:$J$64584,6,FALSE)</f>
        <v>5556T</v>
      </c>
      <c r="C38" s="58" t="s">
        <v>285</v>
      </c>
      <c r="D38" s="58" t="str">
        <f>VLOOKUP(D36,数据库!$A$1:$J$64584,7,FALSE)</f>
        <v>红4</v>
      </c>
      <c r="E38" s="24"/>
      <c r="F38" s="62" t="s">
        <v>251</v>
      </c>
      <c r="G38" s="58" t="str">
        <f>VLOOKUP(I36,数据库!$A$1:$J$64584,6,FALSE)</f>
        <v>5556T</v>
      </c>
      <c r="H38" s="58" t="s">
        <v>285</v>
      </c>
      <c r="I38" s="58" t="str">
        <f>VLOOKUP(I36,数据库!$A$1:$J$64584,7,FALSE)</f>
        <v>红4</v>
      </c>
      <c r="J38" s="24"/>
      <c r="K38" s="62" t="s">
        <v>251</v>
      </c>
      <c r="L38" s="58" t="str">
        <f>VLOOKUP(N36,数据库!$A$1:$J$64584,6,FALSE)</f>
        <v>5556T</v>
      </c>
      <c r="M38" s="58" t="s">
        <v>285</v>
      </c>
      <c r="N38" s="58" t="str">
        <f>VLOOKUP(N36,数据库!$A$1:$J$64584,7,FALSE)</f>
        <v>红4</v>
      </c>
    </row>
    <row r="39" spans="1:86" ht="15" customHeight="1" x14ac:dyDescent="0.15">
      <c r="A39" s="58" t="s">
        <v>247</v>
      </c>
      <c r="B39" s="58" t="str">
        <f>VLOOKUP(D36,数据库!$A$1:$J$64584,5,FALSE)</f>
        <v>0.5黑</v>
      </c>
      <c r="C39" s="26" t="s">
        <v>248</v>
      </c>
      <c r="D39" s="58" t="e">
        <f>VLOOKUP(D36,数据库!$A$1:$J$64584,11,FALSE)</f>
        <v>#REF!</v>
      </c>
      <c r="E39" s="24"/>
      <c r="F39" s="60" t="s">
        <v>247</v>
      </c>
      <c r="G39" s="58" t="str">
        <f>VLOOKUP(I36,数据库!$A$1:$J$64584,5,FALSE)</f>
        <v>0.5黑</v>
      </c>
      <c r="H39" s="26" t="s">
        <v>248</v>
      </c>
      <c r="I39" s="58" t="e">
        <f>VLOOKUP(I36,数据库!$A$1:$J$64584,11,FALSE)</f>
        <v>#REF!</v>
      </c>
      <c r="J39" s="24"/>
      <c r="K39" s="60" t="s">
        <v>247</v>
      </c>
      <c r="L39" s="58" t="str">
        <f>VLOOKUP(N36,数据库!$A$1:$J$64584,5,FALSE)</f>
        <v>0.5黑</v>
      </c>
      <c r="M39" s="26" t="s">
        <v>248</v>
      </c>
      <c r="N39" s="26" t="e">
        <f>VLOOKUP(N36,数据库!$A$1:$J$64584,11,FALSE)</f>
        <v>#REF!</v>
      </c>
    </row>
    <row r="40" spans="1:86" ht="15" customHeight="1" x14ac:dyDescent="0.15">
      <c r="A40" s="58" t="s">
        <v>249</v>
      </c>
      <c r="B40" s="58">
        <f>VLOOKUP(D36,数据库!$A$1:$J$64584,8,FALSE)</f>
        <v>1200</v>
      </c>
      <c r="C40" s="60" t="s">
        <v>286</v>
      </c>
      <c r="D40" s="26">
        <v>20</v>
      </c>
      <c r="E40" s="24"/>
      <c r="F40" s="60" t="s">
        <v>249</v>
      </c>
      <c r="G40" s="58" t="str">
        <f>VLOOKUP(I36,数据库!$A$1:$J$64584,8,FALSE)</f>
        <v>无</v>
      </c>
      <c r="H40" s="60" t="s">
        <v>286</v>
      </c>
      <c r="I40" s="26">
        <v>20</v>
      </c>
      <c r="J40" s="24"/>
      <c r="K40" s="60" t="s">
        <v>249</v>
      </c>
      <c r="L40" s="58">
        <f>VLOOKUP(N36,数据库!$A$1:$J$64584,8,FALSE)</f>
        <v>1070</v>
      </c>
      <c r="M40" s="60" t="s">
        <v>286</v>
      </c>
      <c r="N40" s="60">
        <v>20</v>
      </c>
    </row>
    <row r="41" spans="1:86" ht="15" customHeight="1" x14ac:dyDescent="0.15">
      <c r="A41" s="55" t="s">
        <v>250</v>
      </c>
      <c r="B41" s="274" t="str">
        <f>VLOOKUP(D36,数据库!$A$1:$J$64584,4,FALSE)</f>
        <v>标准</v>
      </c>
      <c r="C41" s="275"/>
      <c r="D41" s="275"/>
      <c r="E41" s="24"/>
      <c r="F41" s="55" t="s">
        <v>250</v>
      </c>
      <c r="G41" s="274" t="str">
        <f>VLOOKUP(I36,数据库!$A$1:$J$64584,4,FALSE)</f>
        <v>非G20时</v>
      </c>
      <c r="H41" s="275"/>
      <c r="I41" s="275"/>
      <c r="J41" s="24"/>
      <c r="K41" s="55" t="s">
        <v>250</v>
      </c>
      <c r="L41" s="274" t="str">
        <f>VLOOKUP(N36,数据库!$A$1:$J$64584,4,FALSE)</f>
        <v>标准</v>
      </c>
      <c r="M41" s="275"/>
      <c r="N41" s="276"/>
    </row>
    <row r="42" spans="1:86" s="15" customFormat="1" ht="15" customHeight="1" x14ac:dyDescent="0.15">
      <c r="A42" s="16"/>
      <c r="B42" s="16"/>
      <c r="C42" s="16"/>
      <c r="D42" s="30"/>
      <c r="E42" s="16"/>
      <c r="F42" s="29"/>
      <c r="G42" s="16"/>
      <c r="H42" s="16"/>
      <c r="I42" s="30"/>
      <c r="J42" s="16"/>
      <c r="K42" s="29"/>
      <c r="L42" s="16"/>
      <c r="M42" s="16"/>
      <c r="N42" s="21"/>
      <c r="O42" s="17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</row>
    <row r="43" spans="1:86" ht="15" customHeight="1" x14ac:dyDescent="0.15">
      <c r="A43" s="282" t="s">
        <v>705</v>
      </c>
      <c r="B43" s="283"/>
      <c r="C43" s="57" t="s">
        <v>0</v>
      </c>
      <c r="D43" s="33">
        <f>D36+3</f>
        <v>19</v>
      </c>
      <c r="E43" s="24"/>
      <c r="F43" s="284" t="s">
        <v>705</v>
      </c>
      <c r="G43" s="283"/>
      <c r="H43" s="57" t="s">
        <v>0</v>
      </c>
      <c r="I43" s="33">
        <f>I36+3</f>
        <v>20</v>
      </c>
      <c r="J43" s="24"/>
      <c r="K43" s="284" t="s">
        <v>705</v>
      </c>
      <c r="L43" s="283"/>
      <c r="M43" s="57" t="s">
        <v>0</v>
      </c>
      <c r="N43" s="33">
        <f>N36+3</f>
        <v>21</v>
      </c>
    </row>
    <row r="44" spans="1:86" ht="15" customHeight="1" x14ac:dyDescent="0.15">
      <c r="A44" s="60" t="s">
        <v>281</v>
      </c>
      <c r="B44" s="58" t="str">
        <f>VLOOKUP(D43,数据库!$A$1:$J$64584,2,FALSE)</f>
        <v>KD/8</v>
      </c>
      <c r="C44" s="60" t="s">
        <v>282</v>
      </c>
      <c r="D44" s="58" t="str">
        <f>VLOOKUP(D43,数据库!$A$1:$J$64584,3,FALSE)</f>
        <v>MC1/54</v>
      </c>
      <c r="E44" s="24"/>
      <c r="F44" s="61" t="s">
        <v>283</v>
      </c>
      <c r="G44" s="58" t="str">
        <f>VLOOKUP(I43,数据库!$A$1:$J$64584,2,FALSE)</f>
        <v>KD/8</v>
      </c>
      <c r="H44" s="60" t="s">
        <v>284</v>
      </c>
      <c r="I44" s="58" t="str">
        <f>VLOOKUP(I43,数据库!$A$1:$J$64584,3,FALSE)</f>
        <v>MC1/62</v>
      </c>
      <c r="J44" s="24"/>
      <c r="K44" s="61" t="s">
        <v>283</v>
      </c>
      <c r="L44" s="58" t="str">
        <f>VLOOKUP(N43,数据库!$A$1:$J$64584,2,FALSE)</f>
        <v>KD/9</v>
      </c>
      <c r="M44" s="60" t="s">
        <v>284</v>
      </c>
      <c r="N44" s="58" t="str">
        <f>VLOOKUP(N43,数据库!$A$1:$J$64584,3,FALSE)</f>
        <v>BZC/62(22)</v>
      </c>
    </row>
    <row r="45" spans="1:86" ht="15" customHeight="1" x14ac:dyDescent="0.15">
      <c r="A45" s="60" t="s">
        <v>251</v>
      </c>
      <c r="B45" s="58" t="str">
        <f>VLOOKUP(D43,数据库!$A$1:$J$64584,6,FALSE)</f>
        <v>5556T</v>
      </c>
      <c r="C45" s="58" t="s">
        <v>285</v>
      </c>
      <c r="D45" s="58" t="str">
        <f>VLOOKUP(D43,数据库!$A$1:$J$64584,7,FALSE)</f>
        <v>红4</v>
      </c>
      <c r="E45" s="24"/>
      <c r="F45" s="62" t="s">
        <v>251</v>
      </c>
      <c r="G45" s="58" t="str">
        <f>VLOOKUP(I43,数据库!$A$1:$J$64584,6,FALSE)</f>
        <v>5556T</v>
      </c>
      <c r="H45" s="58" t="s">
        <v>285</v>
      </c>
      <c r="I45" s="58" t="str">
        <f>VLOOKUP(I43,数据库!$A$1:$J$64584,7,FALSE)</f>
        <v>红4</v>
      </c>
      <c r="J45" s="24"/>
      <c r="K45" s="62" t="s">
        <v>251</v>
      </c>
      <c r="L45" s="58" t="str">
        <f>VLOOKUP(N43,数据库!$A$1:$J$64584,6,FALSE)</f>
        <v>5556T</v>
      </c>
      <c r="M45" s="58" t="s">
        <v>285</v>
      </c>
      <c r="N45" s="58" t="str">
        <f>VLOOKUP(N43,数据库!$A$1:$J$64584,7,FALSE)</f>
        <v>红4</v>
      </c>
    </row>
    <row r="46" spans="1:86" ht="15" customHeight="1" x14ac:dyDescent="0.15">
      <c r="A46" s="58" t="s">
        <v>247</v>
      </c>
      <c r="B46" s="58" t="str">
        <f>VLOOKUP(D43,数据库!$A$1:$J$64584,5,FALSE)</f>
        <v>0.5黑</v>
      </c>
      <c r="C46" s="26" t="s">
        <v>248</v>
      </c>
      <c r="D46" s="58" t="e">
        <f>VLOOKUP(D43,数据库!$A$1:$J$64584,11,FALSE)</f>
        <v>#REF!</v>
      </c>
      <c r="E46" s="24"/>
      <c r="F46" s="60" t="s">
        <v>247</v>
      </c>
      <c r="G46" s="58" t="str">
        <f>VLOOKUP(I43,数据库!$A$1:$J$64584,5,FALSE)</f>
        <v>0.5黑</v>
      </c>
      <c r="H46" s="26" t="s">
        <v>248</v>
      </c>
      <c r="I46" s="58" t="e">
        <f>VLOOKUP(I43,数据库!$A$1:$J$64584,11,FALSE)</f>
        <v>#REF!</v>
      </c>
      <c r="J46" s="24"/>
      <c r="K46" s="60" t="s">
        <v>247</v>
      </c>
      <c r="L46" s="58" t="str">
        <f>VLOOKUP(N43,数据库!$A$1:$J$64584,5,FALSE)</f>
        <v>0.5黑</v>
      </c>
      <c r="M46" s="26" t="s">
        <v>248</v>
      </c>
      <c r="N46" s="26" t="e">
        <f>VLOOKUP(N43,数据库!$A$1:$J$64584,11,FALSE)</f>
        <v>#REF!</v>
      </c>
    </row>
    <row r="47" spans="1:86" ht="15" customHeight="1" x14ac:dyDescent="0.15">
      <c r="A47" s="58" t="s">
        <v>249</v>
      </c>
      <c r="B47" s="58">
        <f>VLOOKUP(D43,数据库!$A$1:$J$64584,8,FALSE)</f>
        <v>870</v>
      </c>
      <c r="C47" s="60" t="s">
        <v>286</v>
      </c>
      <c r="D47" s="26">
        <v>20</v>
      </c>
      <c r="E47" s="24"/>
      <c r="F47" s="60" t="s">
        <v>249</v>
      </c>
      <c r="G47" s="58">
        <f>VLOOKUP(I43,数据库!$A$1:$J$64584,8,FALSE)</f>
        <v>0</v>
      </c>
      <c r="H47" s="60" t="s">
        <v>286</v>
      </c>
      <c r="I47" s="26">
        <v>20</v>
      </c>
      <c r="J47" s="24"/>
      <c r="K47" s="60" t="s">
        <v>249</v>
      </c>
      <c r="L47" s="58">
        <f>VLOOKUP(N43,数据库!$A$1:$J$64584,8,FALSE)</f>
        <v>740</v>
      </c>
      <c r="M47" s="60" t="s">
        <v>286</v>
      </c>
      <c r="N47" s="60">
        <v>20</v>
      </c>
    </row>
    <row r="48" spans="1:86" ht="15" customHeight="1" x14ac:dyDescent="0.15">
      <c r="A48" s="55" t="s">
        <v>250</v>
      </c>
      <c r="B48" s="274" t="str">
        <f>VLOOKUP(D43,数据库!$A$1:$J$64584,4,FALSE)</f>
        <v>有封星接触器+速度≤2.5M/S</v>
      </c>
      <c r="C48" s="275"/>
      <c r="D48" s="275"/>
      <c r="E48" s="24"/>
      <c r="F48" s="55" t="s">
        <v>250</v>
      </c>
      <c r="G48" s="274" t="str">
        <f>VLOOKUP(I43,数据库!$A$1:$J$64584,4,FALSE)</f>
        <v>有封星接触器+梯速＞2.5M/S</v>
      </c>
      <c r="H48" s="275"/>
      <c r="I48" s="275"/>
      <c r="J48" s="24"/>
      <c r="K48" s="55" t="s">
        <v>250</v>
      </c>
      <c r="L48" s="274" t="str">
        <f>VLOOKUP(N43,数据库!$A$1:$J$64584,4,FALSE)</f>
        <v>标准</v>
      </c>
      <c r="M48" s="275"/>
      <c r="N48" s="276"/>
    </row>
    <row r="49" spans="1:86" s="15" customFormat="1" ht="15" customHeight="1" x14ac:dyDescent="0.15">
      <c r="A49" s="16"/>
      <c r="B49" s="16"/>
      <c r="C49" s="16"/>
      <c r="D49" s="30"/>
      <c r="E49" s="16"/>
      <c r="F49" s="29"/>
      <c r="G49" s="16"/>
      <c r="H49" s="16"/>
      <c r="I49" s="30"/>
      <c r="J49" s="16"/>
      <c r="K49" s="29"/>
      <c r="L49" s="16"/>
      <c r="M49" s="16"/>
      <c r="N49" s="21"/>
      <c r="O49" s="17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</row>
    <row r="50" spans="1:86" ht="15" customHeight="1" x14ac:dyDescent="0.15">
      <c r="A50" s="282" t="s">
        <v>705</v>
      </c>
      <c r="B50" s="283"/>
      <c r="C50" s="57" t="s">
        <v>0</v>
      </c>
      <c r="D50" s="33">
        <f>D43+3</f>
        <v>22</v>
      </c>
      <c r="E50" s="24"/>
      <c r="F50" s="284" t="s">
        <v>705</v>
      </c>
      <c r="G50" s="283"/>
      <c r="H50" s="57" t="s">
        <v>0</v>
      </c>
      <c r="I50" s="33">
        <f>I43+3</f>
        <v>23</v>
      </c>
      <c r="J50" s="24"/>
      <c r="K50" s="284" t="s">
        <v>705</v>
      </c>
      <c r="L50" s="283"/>
      <c r="M50" s="57" t="s">
        <v>0</v>
      </c>
      <c r="N50" s="33">
        <f>N43+3</f>
        <v>24</v>
      </c>
    </row>
    <row r="51" spans="1:86" ht="15" customHeight="1" x14ac:dyDescent="0.15">
      <c r="A51" s="60" t="s">
        <v>281</v>
      </c>
      <c r="B51" s="58" t="str">
        <f>VLOOKUP(D50,数据库!$A$1:$J$64584,2,FALSE)</f>
        <v>KD/10</v>
      </c>
      <c r="C51" s="60" t="s">
        <v>282</v>
      </c>
      <c r="D51" s="58" t="str">
        <f>VLOOKUP(D50,数据库!$A$1:$J$64584,3,FALSE)</f>
        <v>MC/62(22)</v>
      </c>
      <c r="E51" s="24"/>
      <c r="F51" s="61" t="s">
        <v>283</v>
      </c>
      <c r="G51" s="58" t="str">
        <f>VLOOKUP(I50,数据库!$A$1:$J$64584,2,FALSE)</f>
        <v>KD/11</v>
      </c>
      <c r="H51" s="60" t="s">
        <v>284</v>
      </c>
      <c r="I51" s="58" t="str">
        <f>VLOOKUP(I50,数据库!$A$1:$J$64584,3,FALSE)</f>
        <v>MSC/62(22)</v>
      </c>
      <c r="J51" s="24"/>
      <c r="K51" s="61" t="s">
        <v>283</v>
      </c>
      <c r="L51" s="58" t="str">
        <f>VLOOKUP(N50,数据库!$A$1:$J$64584,2,FALSE)</f>
        <v>KD/13</v>
      </c>
      <c r="M51" s="60" t="s">
        <v>284</v>
      </c>
      <c r="N51" s="58" t="str">
        <f>VLOOKUP(N50,数据库!$A$1:$J$64584,3,FALSE)</f>
        <v>MSC/61(21)</v>
      </c>
    </row>
    <row r="52" spans="1:86" ht="15" customHeight="1" x14ac:dyDescent="0.15">
      <c r="A52" s="60" t="s">
        <v>251</v>
      </c>
      <c r="B52" s="58" t="str">
        <f>VLOOKUP(D50,数据库!$A$1:$J$64584,6,FALSE)</f>
        <v>5556T</v>
      </c>
      <c r="C52" s="58" t="s">
        <v>285</v>
      </c>
      <c r="D52" s="58" t="str">
        <f>VLOOKUP(D50,数据库!$A$1:$J$64584,7,FALSE)</f>
        <v>红4</v>
      </c>
      <c r="E52" s="24"/>
      <c r="F52" s="62" t="s">
        <v>251</v>
      </c>
      <c r="G52" s="58" t="str">
        <f>VLOOKUP(I50,数据库!$A$1:$J$64584,6,FALSE)</f>
        <v>5556T</v>
      </c>
      <c r="H52" s="58" t="s">
        <v>285</v>
      </c>
      <c r="I52" s="58" t="str">
        <f>VLOOKUP(I50,数据库!$A$1:$J$64584,7,FALSE)</f>
        <v>红4</v>
      </c>
      <c r="J52" s="24"/>
      <c r="K52" s="62" t="s">
        <v>251</v>
      </c>
      <c r="L52" s="58" t="str">
        <f>VLOOKUP(N50,数据库!$A$1:$J$64584,6,FALSE)</f>
        <v>5556T</v>
      </c>
      <c r="M52" s="58" t="s">
        <v>285</v>
      </c>
      <c r="N52" s="58" t="str">
        <f>VLOOKUP(N50,数据库!$A$1:$J$64584,7,FALSE)</f>
        <v>红4</v>
      </c>
    </row>
    <row r="53" spans="1:86" ht="15" customHeight="1" x14ac:dyDescent="0.15">
      <c r="A53" s="58" t="s">
        <v>247</v>
      </c>
      <c r="B53" s="58" t="str">
        <f>VLOOKUP(D50,数据库!$A$1:$J$64584,5,FALSE)</f>
        <v>0.5黑</v>
      </c>
      <c r="C53" s="26" t="s">
        <v>248</v>
      </c>
      <c r="D53" s="58" t="e">
        <f>VLOOKUP(D50,数据库!$A$1:$J$64584,11,FALSE)</f>
        <v>#REF!</v>
      </c>
      <c r="E53" s="24"/>
      <c r="F53" s="60" t="s">
        <v>247</v>
      </c>
      <c r="G53" s="58" t="str">
        <f>VLOOKUP(I50,数据库!$A$1:$J$64584,5,FALSE)</f>
        <v>0.5黑</v>
      </c>
      <c r="H53" s="26" t="s">
        <v>248</v>
      </c>
      <c r="I53" s="58" t="e">
        <f>VLOOKUP(I50,数据库!$A$1:$J$64584,11,FALSE)</f>
        <v>#REF!</v>
      </c>
      <c r="J53" s="24"/>
      <c r="K53" s="60" t="s">
        <v>247</v>
      </c>
      <c r="L53" s="58" t="str">
        <f>VLOOKUP(N50,数据库!$A$1:$J$64584,5,FALSE)</f>
        <v>0.5黑</v>
      </c>
      <c r="M53" s="26" t="s">
        <v>248</v>
      </c>
      <c r="N53" s="26" t="e">
        <f>VLOOKUP(N50,数据库!$A$1:$J$64584,11,FALSE)</f>
        <v>#REF!</v>
      </c>
    </row>
    <row r="54" spans="1:86" ht="15" customHeight="1" x14ac:dyDescent="0.15">
      <c r="A54" s="58" t="s">
        <v>249</v>
      </c>
      <c r="B54" s="58">
        <f>VLOOKUP(D50,数据库!$A$1:$J$64584,8,FALSE)</f>
        <v>900</v>
      </c>
      <c r="C54" s="60" t="s">
        <v>286</v>
      </c>
      <c r="D54" s="26">
        <v>20</v>
      </c>
      <c r="E54" s="24"/>
      <c r="F54" s="60" t="s">
        <v>249</v>
      </c>
      <c r="G54" s="58">
        <f>VLOOKUP(I50,数据库!$A$1:$J$64584,8,FALSE)</f>
        <v>830</v>
      </c>
      <c r="H54" s="60" t="s">
        <v>286</v>
      </c>
      <c r="I54" s="26">
        <v>20</v>
      </c>
      <c r="J54" s="24"/>
      <c r="K54" s="60" t="s">
        <v>249</v>
      </c>
      <c r="L54" s="58">
        <f>VLOOKUP(N50,数据库!$A$1:$J$64584,8,FALSE)</f>
        <v>840</v>
      </c>
      <c r="M54" s="60" t="s">
        <v>286</v>
      </c>
      <c r="N54" s="60">
        <v>20</v>
      </c>
    </row>
    <row r="55" spans="1:86" ht="15" customHeight="1" x14ac:dyDescent="0.15">
      <c r="A55" s="55" t="s">
        <v>250</v>
      </c>
      <c r="B55" s="274" t="str">
        <f>VLOOKUP(D50,数据库!$A$1:$J$64584,4,FALSE)</f>
        <v>标准</v>
      </c>
      <c r="C55" s="275"/>
      <c r="D55" s="275"/>
      <c r="E55" s="24"/>
      <c r="F55" s="55" t="s">
        <v>250</v>
      </c>
      <c r="G55" s="274" t="str">
        <f>VLOOKUP(I50,数据库!$A$1:$J$64584,4,FALSE)</f>
        <v>标准</v>
      </c>
      <c r="H55" s="275"/>
      <c r="I55" s="275"/>
      <c r="J55" s="24"/>
      <c r="K55" s="55" t="s">
        <v>250</v>
      </c>
      <c r="L55" s="274" t="str">
        <f>VLOOKUP(N50,数据库!$A$1:$J$64584,4,FALSE)</f>
        <v>无接地保护装置时</v>
      </c>
      <c r="M55" s="275"/>
      <c r="N55" s="276"/>
    </row>
    <row r="56" spans="1:86" s="15" customFormat="1" ht="15" customHeight="1" x14ac:dyDescent="0.15">
      <c r="A56" s="16"/>
      <c r="B56" s="16"/>
      <c r="C56" s="16"/>
      <c r="D56" s="30"/>
      <c r="E56" s="16"/>
      <c r="F56" s="29"/>
      <c r="G56" s="16"/>
      <c r="H56" s="16"/>
      <c r="I56" s="30"/>
      <c r="J56" s="16"/>
      <c r="K56" s="29"/>
      <c r="L56" s="16"/>
      <c r="M56" s="16"/>
      <c r="N56" s="21"/>
      <c r="O56" s="17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</row>
    <row r="57" spans="1:86" ht="15" customHeight="1" x14ac:dyDescent="0.15">
      <c r="A57" s="282" t="s">
        <v>705</v>
      </c>
      <c r="B57" s="283"/>
      <c r="C57" s="57" t="s">
        <v>0</v>
      </c>
      <c r="D57" s="33">
        <f>D50+3</f>
        <v>25</v>
      </c>
      <c r="E57" s="24"/>
      <c r="F57" s="284" t="s">
        <v>705</v>
      </c>
      <c r="G57" s="283"/>
      <c r="H57" s="57" t="s">
        <v>0</v>
      </c>
      <c r="I57" s="33">
        <f>I50+3</f>
        <v>26</v>
      </c>
      <c r="J57" s="24"/>
      <c r="K57" s="284" t="s">
        <v>705</v>
      </c>
      <c r="L57" s="283"/>
      <c r="M57" s="57" t="s">
        <v>0</v>
      </c>
      <c r="N57" s="33">
        <f>N50+3</f>
        <v>27</v>
      </c>
    </row>
    <row r="58" spans="1:86" ht="15" customHeight="1" x14ac:dyDescent="0.15">
      <c r="A58" s="60" t="s">
        <v>281</v>
      </c>
      <c r="B58" s="58" t="str">
        <f>VLOOKUP(D57,数据库!$A$1:$J$64584,2,FALSE)</f>
        <v>KD/19</v>
      </c>
      <c r="C58" s="60" t="s">
        <v>282</v>
      </c>
      <c r="D58" s="58" t="str">
        <f>VLOOKUP(D57,数据库!$A$1:$J$64584,3,FALSE)</f>
        <v>FJK/1</v>
      </c>
      <c r="E58" s="24"/>
      <c r="F58" s="61" t="s">
        <v>283</v>
      </c>
      <c r="G58" s="58" t="str">
        <f>VLOOKUP(I57,数据库!$A$1:$J$64584,2,FALSE)</f>
        <v>KB/2</v>
      </c>
      <c r="H58" s="60" t="s">
        <v>284</v>
      </c>
      <c r="I58" s="58" t="str">
        <f>VLOOKUP(I57,数据库!$A$1:$J$64584,3,FALSE)</f>
        <v>CE6</v>
      </c>
      <c r="J58" s="24"/>
      <c r="K58" s="61" t="s">
        <v>283</v>
      </c>
      <c r="L58" s="58" t="str">
        <f>VLOOKUP(N57,数据库!$A$1:$J$64584,2,FALSE)</f>
        <v>KB/3</v>
      </c>
      <c r="M58" s="60" t="s">
        <v>284</v>
      </c>
      <c r="N58" s="58" t="str">
        <f>VLOOKUP(N57,数据库!$A$1:$J$64584,3,FALSE)</f>
        <v>CE6</v>
      </c>
    </row>
    <row r="59" spans="1:86" ht="15" customHeight="1" x14ac:dyDescent="0.15">
      <c r="A59" s="60" t="s">
        <v>251</v>
      </c>
      <c r="B59" s="58" t="str">
        <f>VLOOKUP(D57,数据库!$A$1:$J$64584,6,FALSE)</f>
        <v>5556T</v>
      </c>
      <c r="C59" s="58" t="s">
        <v>285</v>
      </c>
      <c r="D59" s="58" t="str">
        <f>VLOOKUP(D57,数据库!$A$1:$J$64584,7,FALSE)</f>
        <v>红4</v>
      </c>
      <c r="E59" s="24"/>
      <c r="F59" s="62" t="s">
        <v>251</v>
      </c>
      <c r="G59" s="58" t="str">
        <f>VLOOKUP(I57,数据库!$A$1:$J$64584,6,FALSE)</f>
        <v>5556T</v>
      </c>
      <c r="H59" s="58" t="s">
        <v>285</v>
      </c>
      <c r="I59" s="58" t="str">
        <f>VLOOKUP(I57,数据库!$A$1:$J$64584,7,FALSE)</f>
        <v>红4</v>
      </c>
      <c r="J59" s="24"/>
      <c r="K59" s="62" t="s">
        <v>251</v>
      </c>
      <c r="L59" s="58" t="str">
        <f>VLOOKUP(N57,数据库!$A$1:$J$64584,6,FALSE)</f>
        <v>5556T</v>
      </c>
      <c r="M59" s="58" t="s">
        <v>285</v>
      </c>
      <c r="N59" s="58" t="str">
        <f>VLOOKUP(N57,数据库!$A$1:$J$64584,7,FALSE)</f>
        <v>红4</v>
      </c>
    </row>
    <row r="60" spans="1:86" ht="15" customHeight="1" x14ac:dyDescent="0.15">
      <c r="A60" s="58" t="s">
        <v>247</v>
      </c>
      <c r="B60" s="58" t="str">
        <f>VLOOKUP(D57,数据库!$A$1:$J$64584,5,FALSE)</f>
        <v>0.5黑</v>
      </c>
      <c r="C60" s="26" t="s">
        <v>248</v>
      </c>
      <c r="D60" s="58" t="e">
        <f>VLOOKUP(D57,数据库!$A$1:$J$64584,11,FALSE)</f>
        <v>#REF!</v>
      </c>
      <c r="E60" s="24"/>
      <c r="F60" s="60" t="s">
        <v>247</v>
      </c>
      <c r="G60" s="58" t="str">
        <f>VLOOKUP(I57,数据库!$A$1:$J$64584,5,FALSE)</f>
        <v>0.5黑</v>
      </c>
      <c r="H60" s="26" t="s">
        <v>248</v>
      </c>
      <c r="I60" s="58" t="e">
        <f>VLOOKUP(I57,数据库!$A$1:$J$64584,11,FALSE)</f>
        <v>#REF!</v>
      </c>
      <c r="J60" s="24"/>
      <c r="K60" s="60" t="s">
        <v>247</v>
      </c>
      <c r="L60" s="58" t="str">
        <f>VLOOKUP(N57,数据库!$A$1:$J$64584,5,FALSE)</f>
        <v>0.5黑</v>
      </c>
      <c r="M60" s="26" t="s">
        <v>248</v>
      </c>
      <c r="N60" s="26" t="e">
        <f>VLOOKUP(N57,数据库!$A$1:$J$64584,11,FALSE)</f>
        <v>#REF!</v>
      </c>
    </row>
    <row r="61" spans="1:86" ht="15" customHeight="1" x14ac:dyDescent="0.15">
      <c r="A61" s="58" t="s">
        <v>249</v>
      </c>
      <c r="B61" s="58">
        <f>VLOOKUP(D57,数据库!$A$1:$J$64584,8,FALSE)</f>
        <v>1120</v>
      </c>
      <c r="C61" s="60" t="s">
        <v>286</v>
      </c>
      <c r="D61" s="26">
        <v>20</v>
      </c>
      <c r="E61" s="24"/>
      <c r="F61" s="60" t="s">
        <v>249</v>
      </c>
      <c r="G61" s="58">
        <f>VLOOKUP(I57,数据库!$A$1:$J$64584,8,FALSE)</f>
        <v>580</v>
      </c>
      <c r="H61" s="60" t="s">
        <v>286</v>
      </c>
      <c r="I61" s="26">
        <v>20</v>
      </c>
      <c r="J61" s="24"/>
      <c r="K61" s="60" t="s">
        <v>249</v>
      </c>
      <c r="L61" s="58">
        <f>VLOOKUP(N57,数据库!$A$1:$J$64584,8,FALSE)</f>
        <v>590</v>
      </c>
      <c r="M61" s="60" t="s">
        <v>286</v>
      </c>
      <c r="N61" s="60">
        <v>20</v>
      </c>
    </row>
    <row r="62" spans="1:86" ht="15" customHeight="1" x14ac:dyDescent="0.15">
      <c r="A62" s="55" t="s">
        <v>250</v>
      </c>
      <c r="B62" s="274" t="str">
        <f>VLOOKUP(D57,数据库!$A$1:$J$64584,4,FALSE)</f>
        <v>G20系统时</v>
      </c>
      <c r="C62" s="275"/>
      <c r="D62" s="275"/>
      <c r="E62" s="24"/>
      <c r="F62" s="55" t="s">
        <v>250</v>
      </c>
      <c r="G62" s="274" t="str">
        <f>VLOOKUP(I57,数据库!$A$1:$J$64584,4,FALSE)</f>
        <v>标准（无机房）</v>
      </c>
      <c r="H62" s="275"/>
      <c r="I62" s="275"/>
      <c r="J62" s="24"/>
      <c r="K62" s="55" t="s">
        <v>250</v>
      </c>
      <c r="L62" s="274" t="str">
        <f>VLOOKUP(N57,数据库!$A$1:$J$64584,4,FALSE)</f>
        <v>标准（无机房）</v>
      </c>
      <c r="M62" s="275"/>
      <c r="N62" s="276"/>
    </row>
    <row r="63" spans="1:86" s="15" customFormat="1" ht="15" customHeight="1" x14ac:dyDescent="0.15">
      <c r="A63" s="16"/>
      <c r="B63" s="16"/>
      <c r="C63" s="16"/>
      <c r="D63" s="30"/>
      <c r="E63" s="16"/>
      <c r="F63" s="29"/>
      <c r="G63" s="16"/>
      <c r="H63" s="16"/>
      <c r="I63" s="30"/>
      <c r="J63" s="16"/>
      <c r="K63" s="29"/>
      <c r="L63" s="16"/>
      <c r="M63" s="16"/>
      <c r="N63" s="21"/>
      <c r="O63" s="17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</row>
    <row r="64" spans="1:86" ht="15" customHeight="1" x14ac:dyDescent="0.15">
      <c r="A64" s="282" t="s">
        <v>705</v>
      </c>
      <c r="B64" s="283"/>
      <c r="C64" s="57" t="s">
        <v>0</v>
      </c>
      <c r="D64" s="33">
        <f>D57+3</f>
        <v>28</v>
      </c>
      <c r="E64" s="24"/>
      <c r="F64" s="284" t="s">
        <v>705</v>
      </c>
      <c r="G64" s="283"/>
      <c r="H64" s="57" t="s">
        <v>0</v>
      </c>
      <c r="I64" s="33">
        <f>I57+3</f>
        <v>29</v>
      </c>
      <c r="J64" s="24"/>
      <c r="K64" s="284" t="s">
        <v>705</v>
      </c>
      <c r="L64" s="283"/>
      <c r="M64" s="57" t="s">
        <v>0</v>
      </c>
      <c r="N64" s="33">
        <f>N57+3</f>
        <v>30</v>
      </c>
    </row>
    <row r="65" spans="1:86" ht="15" customHeight="1" x14ac:dyDescent="0.15">
      <c r="A65" s="60" t="s">
        <v>281</v>
      </c>
      <c r="B65" s="58" t="str">
        <f>VLOOKUP(D64,数据库!$A$1:$J$64584,2,FALSE)</f>
        <v>KB/10</v>
      </c>
      <c r="C65" s="60" t="s">
        <v>282</v>
      </c>
      <c r="D65" s="58" t="str">
        <f>VLOOKUP(D64,数据库!$A$1:$J$64584,3,FALSE)</f>
        <v>MC/53(13)</v>
      </c>
      <c r="E65" s="24"/>
      <c r="F65" s="61" t="s">
        <v>283</v>
      </c>
      <c r="G65" s="58" t="str">
        <f>VLOOKUP(I64,数据库!$A$1:$J$64584,2,FALSE)</f>
        <v>KDP2/1</v>
      </c>
      <c r="H65" s="60" t="s">
        <v>284</v>
      </c>
      <c r="I65" s="58" t="str">
        <f>VLOOKUP(I64,数据库!$A$1:$J$64584,3,FALSE)</f>
        <v>BZC/61(21)</v>
      </c>
      <c r="J65" s="24"/>
      <c r="K65" s="61" t="s">
        <v>283</v>
      </c>
      <c r="L65" s="58" t="str">
        <f>VLOOKUP(N64,数据库!$A$1:$J$64584,2,FALSE)</f>
        <v>KP/5</v>
      </c>
      <c r="M65" s="60" t="s">
        <v>284</v>
      </c>
      <c r="N65" s="58" t="str">
        <f>VLOOKUP(N64,数据库!$A$1:$J$64584,3,FALSE)</f>
        <v>LBQ1/负载1</v>
      </c>
    </row>
    <row r="66" spans="1:86" ht="15" customHeight="1" x14ac:dyDescent="0.15">
      <c r="A66" s="60" t="s">
        <v>251</v>
      </c>
      <c r="B66" s="58" t="str">
        <f>VLOOKUP(D64,数据库!$A$1:$J$64584,6,FALSE)</f>
        <v>5556T</v>
      </c>
      <c r="C66" s="58" t="s">
        <v>285</v>
      </c>
      <c r="D66" s="58" t="str">
        <f>VLOOKUP(D64,数据库!$A$1:$J$64584,7,FALSE)</f>
        <v>红4</v>
      </c>
      <c r="E66" s="24"/>
      <c r="F66" s="62" t="s">
        <v>251</v>
      </c>
      <c r="G66" s="58" t="str">
        <f>VLOOKUP(I64,数据库!$A$1:$J$64584,6,FALSE)</f>
        <v>5556T</v>
      </c>
      <c r="H66" s="58" t="s">
        <v>285</v>
      </c>
      <c r="I66" s="58" t="str">
        <f>VLOOKUP(I64,数据库!$A$1:$J$64584,7,FALSE)</f>
        <v>红4</v>
      </c>
      <c r="J66" s="24"/>
      <c r="K66" s="62" t="s">
        <v>251</v>
      </c>
      <c r="L66" s="58" t="str">
        <f>VLOOKUP(N64,数据库!$A$1:$J$64584,6,FALSE)</f>
        <v>5556T</v>
      </c>
      <c r="M66" s="58" t="s">
        <v>285</v>
      </c>
      <c r="N66" s="58" t="str">
        <f>VLOOKUP(N64,数据库!$A$1:$J$64584,7,FALSE)</f>
        <v>红全封</v>
      </c>
    </row>
    <row r="67" spans="1:86" ht="15" customHeight="1" x14ac:dyDescent="0.15">
      <c r="A67" s="58" t="s">
        <v>247</v>
      </c>
      <c r="B67" s="58" t="str">
        <f>VLOOKUP(D64,数据库!$A$1:$J$64584,5,FALSE)</f>
        <v>0.5黑</v>
      </c>
      <c r="C67" s="26" t="s">
        <v>248</v>
      </c>
      <c r="D67" s="58" t="e">
        <f>VLOOKUP(D64,数据库!$A$1:$J$64584,11,FALSE)</f>
        <v>#REF!</v>
      </c>
      <c r="E67" s="24"/>
      <c r="F67" s="60" t="s">
        <v>247</v>
      </c>
      <c r="G67" s="58" t="str">
        <f>VLOOKUP(I64,数据库!$A$1:$J$64584,5,FALSE)</f>
        <v>0.5黑</v>
      </c>
      <c r="H67" s="26" t="s">
        <v>248</v>
      </c>
      <c r="I67" s="58" t="e">
        <f>VLOOKUP(I64,数据库!$A$1:$J$64584,11,FALSE)</f>
        <v>#REF!</v>
      </c>
      <c r="J67" s="24"/>
      <c r="K67" s="60" t="s">
        <v>247</v>
      </c>
      <c r="L67" s="58" t="str">
        <f>VLOOKUP(N64,数据库!$A$1:$J$64584,5,FALSE)</f>
        <v>0.75黑</v>
      </c>
      <c r="M67" s="26" t="s">
        <v>248</v>
      </c>
      <c r="N67" s="26" t="e">
        <f>VLOOKUP(N64,数据库!$A$1:$J$64584,11,FALSE)</f>
        <v>#REF!</v>
      </c>
    </row>
    <row r="68" spans="1:86" ht="15" customHeight="1" x14ac:dyDescent="0.15">
      <c r="A68" s="58" t="s">
        <v>249</v>
      </c>
      <c r="B68" s="58">
        <f>VLOOKUP(D64,数据库!$A$1:$J$64584,8,FALSE)</f>
        <v>810</v>
      </c>
      <c r="C68" s="60" t="s">
        <v>286</v>
      </c>
      <c r="D68" s="26">
        <v>20</v>
      </c>
      <c r="E68" s="24"/>
      <c r="F68" s="60" t="s">
        <v>249</v>
      </c>
      <c r="G68" s="58">
        <f>VLOOKUP(I64,数据库!$A$1:$J$64584,8,FALSE)</f>
        <v>880</v>
      </c>
      <c r="H68" s="60" t="s">
        <v>286</v>
      </c>
      <c r="I68" s="26">
        <v>20</v>
      </c>
      <c r="J68" s="24"/>
      <c r="K68" s="60" t="s">
        <v>249</v>
      </c>
      <c r="L68" s="58">
        <f>VLOOKUP(N64,数据库!$A$1:$J$64584,8,FALSE)</f>
        <v>690</v>
      </c>
      <c r="M68" s="60" t="s">
        <v>286</v>
      </c>
      <c r="N68" s="60">
        <v>20</v>
      </c>
    </row>
    <row r="69" spans="1:86" ht="15" customHeight="1" x14ac:dyDescent="0.15">
      <c r="A69" s="55" t="s">
        <v>250</v>
      </c>
      <c r="B69" s="274" t="str">
        <f>VLOOKUP(D64,数据库!$A$1:$J$64584,4,FALSE)</f>
        <v>标准</v>
      </c>
      <c r="C69" s="275"/>
      <c r="D69" s="275"/>
      <c r="E69" s="24"/>
      <c r="F69" s="55" t="s">
        <v>250</v>
      </c>
      <c r="G69" s="274" t="str">
        <f>VLOOKUP(I64,数据库!$A$1:$J$64584,4,FALSE)</f>
        <v>标准</v>
      </c>
      <c r="H69" s="275"/>
      <c r="I69" s="275"/>
      <c r="J69" s="24"/>
      <c r="K69" s="55" t="s">
        <v>250</v>
      </c>
      <c r="L69" s="274" t="str">
        <f>VLOOKUP(N64,数据库!$A$1:$J$64584,4,FALSE)</f>
        <v>标准</v>
      </c>
      <c r="M69" s="275"/>
      <c r="N69" s="276"/>
    </row>
    <row r="70" spans="1:86" s="15" customFormat="1" ht="15" customHeight="1" x14ac:dyDescent="0.15">
      <c r="A70" s="16"/>
      <c r="B70" s="16"/>
      <c r="C70" s="16"/>
      <c r="D70" s="30"/>
      <c r="E70" s="16"/>
      <c r="F70" s="29"/>
      <c r="G70" s="16"/>
      <c r="H70" s="16"/>
      <c r="I70" s="30"/>
      <c r="J70" s="16"/>
      <c r="K70" s="29"/>
      <c r="L70" s="16"/>
      <c r="M70" s="16"/>
      <c r="N70" s="21"/>
      <c r="O70" s="17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</row>
    <row r="71" spans="1:86" ht="15" customHeight="1" x14ac:dyDescent="0.15">
      <c r="A71" s="282" t="s">
        <v>705</v>
      </c>
      <c r="B71" s="283"/>
      <c r="C71" s="57" t="s">
        <v>0</v>
      </c>
      <c r="D71" s="33">
        <f>D64+3</f>
        <v>31</v>
      </c>
      <c r="E71" s="24"/>
      <c r="F71" s="284" t="s">
        <v>705</v>
      </c>
      <c r="G71" s="283"/>
      <c r="H71" s="57" t="s">
        <v>0</v>
      </c>
      <c r="I71" s="33">
        <f>I64+3</f>
        <v>32</v>
      </c>
      <c r="J71" s="24"/>
      <c r="K71" s="284" t="s">
        <v>705</v>
      </c>
      <c r="L71" s="283"/>
      <c r="M71" s="57" t="s">
        <v>0</v>
      </c>
      <c r="N71" s="33">
        <f>N64+3</f>
        <v>33</v>
      </c>
    </row>
    <row r="72" spans="1:86" ht="15" customHeight="1" x14ac:dyDescent="0.15">
      <c r="A72" s="60" t="s">
        <v>281</v>
      </c>
      <c r="B72" s="58" t="str">
        <f>VLOOKUP(D71,数据库!$A$1:$J$64584,2,FALSE)</f>
        <v>KP/7</v>
      </c>
      <c r="C72" s="60" t="s">
        <v>282</v>
      </c>
      <c r="D72" s="58" t="str">
        <f>VLOOKUP(D71,数据库!$A$1:$J$64584,3,FALSE)</f>
        <v>LBQ1/负载2</v>
      </c>
      <c r="E72" s="24"/>
      <c r="F72" s="61" t="s">
        <v>283</v>
      </c>
      <c r="G72" s="58" t="str">
        <f>VLOOKUP(I71,数据库!$A$1:$J$64584,2,FALSE)</f>
        <v>KP/9</v>
      </c>
      <c r="H72" s="60" t="s">
        <v>284</v>
      </c>
      <c r="I72" s="58" t="str">
        <f>VLOOKUP(I71,数据库!$A$1:$J$64584,3,FALSE)</f>
        <v>LBQ1/线路1</v>
      </c>
      <c r="J72" s="24"/>
      <c r="K72" s="61" t="s">
        <v>283</v>
      </c>
      <c r="L72" s="58" t="str">
        <f>VLOOKUP(N71,数据库!$A$1:$J$64584,2,FALSE)</f>
        <v>KP/10</v>
      </c>
      <c r="M72" s="60" t="s">
        <v>284</v>
      </c>
      <c r="N72" s="58" t="str">
        <f>VLOOKUP(N71,数据库!$A$1:$J$64584,3,FALSE)</f>
        <v>LBQ1/线路2</v>
      </c>
    </row>
    <row r="73" spans="1:86" ht="15" customHeight="1" x14ac:dyDescent="0.15">
      <c r="A73" s="60" t="s">
        <v>251</v>
      </c>
      <c r="B73" s="58" t="str">
        <f>VLOOKUP(D71,数据库!$A$1:$J$64584,6,FALSE)</f>
        <v>5556T</v>
      </c>
      <c r="C73" s="58" t="s">
        <v>285</v>
      </c>
      <c r="D73" s="58" t="str">
        <f>VLOOKUP(D71,数据库!$A$1:$J$64584,7,FALSE)</f>
        <v>红全封</v>
      </c>
      <c r="E73" s="24"/>
      <c r="F73" s="62" t="s">
        <v>251</v>
      </c>
      <c r="G73" s="58" t="str">
        <f>VLOOKUP(I71,数据库!$A$1:$J$64584,6,FALSE)</f>
        <v>5556T</v>
      </c>
      <c r="H73" s="58" t="s">
        <v>285</v>
      </c>
      <c r="I73" s="58" t="str">
        <f>VLOOKUP(I71,数据库!$A$1:$J$64584,7,FALSE)</f>
        <v>红全封</v>
      </c>
      <c r="J73" s="24"/>
      <c r="K73" s="62" t="s">
        <v>251</v>
      </c>
      <c r="L73" s="58" t="str">
        <f>VLOOKUP(N71,数据库!$A$1:$J$64584,6,FALSE)</f>
        <v>5556T</v>
      </c>
      <c r="M73" s="58" t="s">
        <v>285</v>
      </c>
      <c r="N73" s="58" t="str">
        <f>VLOOKUP(N71,数据库!$A$1:$J$64584,7,FALSE)</f>
        <v>红全封</v>
      </c>
    </row>
    <row r="74" spans="1:86" ht="15" customHeight="1" x14ac:dyDescent="0.15">
      <c r="A74" s="58" t="s">
        <v>247</v>
      </c>
      <c r="B74" s="58" t="str">
        <f>VLOOKUP(D71,数据库!$A$1:$J$64584,5,FALSE)</f>
        <v>0.75黑</v>
      </c>
      <c r="C74" s="26" t="s">
        <v>248</v>
      </c>
      <c r="D74" s="58" t="e">
        <f>VLOOKUP(D71,数据库!$A$1:$J$64584,11,FALSE)</f>
        <v>#REF!</v>
      </c>
      <c r="E74" s="24"/>
      <c r="F74" s="60" t="s">
        <v>247</v>
      </c>
      <c r="G74" s="58" t="str">
        <f>VLOOKUP(I71,数据库!$A$1:$J$64584,5,FALSE)</f>
        <v>0.75黑</v>
      </c>
      <c r="H74" s="26" t="s">
        <v>248</v>
      </c>
      <c r="I74" s="58" t="e">
        <f>VLOOKUP(I71,数据库!$A$1:$J$64584,11,FALSE)</f>
        <v>#REF!</v>
      </c>
      <c r="J74" s="24"/>
      <c r="K74" s="60" t="s">
        <v>247</v>
      </c>
      <c r="L74" s="58" t="str">
        <f>VLOOKUP(N71,数据库!$A$1:$J$64584,5,FALSE)</f>
        <v>0.75黑</v>
      </c>
      <c r="M74" s="26" t="s">
        <v>248</v>
      </c>
      <c r="N74" s="26" t="e">
        <f>VLOOKUP(N71,数据库!$A$1:$J$64584,11,FALSE)</f>
        <v>#REF!</v>
      </c>
    </row>
    <row r="75" spans="1:86" ht="15" customHeight="1" x14ac:dyDescent="0.15">
      <c r="A75" s="58" t="s">
        <v>249</v>
      </c>
      <c r="B75" s="58">
        <f>VLOOKUP(D71,数据库!$A$1:$J$64584,8,FALSE)</f>
        <v>690</v>
      </c>
      <c r="C75" s="60" t="s">
        <v>286</v>
      </c>
      <c r="D75" s="26">
        <v>20</v>
      </c>
      <c r="E75" s="24"/>
      <c r="F75" s="60" t="s">
        <v>249</v>
      </c>
      <c r="G75" s="58">
        <f>VLOOKUP(I71,数据库!$A$1:$J$64584,8,FALSE)</f>
        <v>560</v>
      </c>
      <c r="H75" s="60" t="s">
        <v>286</v>
      </c>
      <c r="I75" s="26">
        <v>20</v>
      </c>
      <c r="J75" s="24"/>
      <c r="K75" s="60" t="s">
        <v>249</v>
      </c>
      <c r="L75" s="58">
        <f>VLOOKUP(N71,数据库!$A$1:$J$64584,8,FALSE)</f>
        <v>580</v>
      </c>
      <c r="M75" s="60" t="s">
        <v>286</v>
      </c>
      <c r="N75" s="60">
        <v>20</v>
      </c>
    </row>
    <row r="76" spans="1:86" ht="15" customHeight="1" x14ac:dyDescent="0.15">
      <c r="A76" s="55" t="s">
        <v>250</v>
      </c>
      <c r="B76" s="274" t="str">
        <f>VLOOKUP(D71,数据库!$A$1:$J$64584,4,FALSE)</f>
        <v>标准</v>
      </c>
      <c r="C76" s="275"/>
      <c r="D76" s="275"/>
      <c r="E76" s="24"/>
      <c r="F76" s="55" t="s">
        <v>250</v>
      </c>
      <c r="G76" s="274" t="str">
        <f>VLOOKUP(I71,数据库!$A$1:$J$64584,4,FALSE)</f>
        <v>标准</v>
      </c>
      <c r="H76" s="275"/>
      <c r="I76" s="275"/>
      <c r="J76" s="24"/>
      <c r="K76" s="55" t="s">
        <v>250</v>
      </c>
      <c r="L76" s="274" t="str">
        <f>VLOOKUP(N71,数据库!$A$1:$J$64584,4,FALSE)</f>
        <v>标准</v>
      </c>
      <c r="M76" s="275"/>
      <c r="N76" s="276"/>
    </row>
    <row r="77" spans="1:86" s="15" customFormat="1" ht="15" customHeight="1" x14ac:dyDescent="0.15">
      <c r="A77" s="16"/>
      <c r="B77" s="16"/>
      <c r="C77" s="16"/>
      <c r="D77" s="30"/>
      <c r="E77" s="16"/>
      <c r="F77" s="29"/>
      <c r="G77" s="16"/>
      <c r="H77" s="16"/>
      <c r="I77" s="30"/>
      <c r="J77" s="16"/>
      <c r="K77" s="29"/>
      <c r="L77" s="16"/>
      <c r="M77" s="16"/>
      <c r="N77" s="21"/>
      <c r="O77" s="17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</row>
    <row r="78" spans="1:86" ht="15" customHeight="1" x14ac:dyDescent="0.15">
      <c r="A78" s="282" t="s">
        <v>705</v>
      </c>
      <c r="B78" s="283"/>
      <c r="C78" s="57" t="s">
        <v>0</v>
      </c>
      <c r="D78" s="33">
        <f>D71+3</f>
        <v>34</v>
      </c>
      <c r="E78" s="24"/>
      <c r="F78" s="284" t="s">
        <v>705</v>
      </c>
      <c r="G78" s="283"/>
      <c r="H78" s="57" t="s">
        <v>0</v>
      </c>
      <c r="I78" s="33">
        <f>I71+3</f>
        <v>35</v>
      </c>
      <c r="J78" s="24"/>
      <c r="K78" s="284" t="s">
        <v>705</v>
      </c>
      <c r="L78" s="283"/>
      <c r="M78" s="57" t="s">
        <v>0</v>
      </c>
      <c r="N78" s="33">
        <f>N71+3</f>
        <v>36</v>
      </c>
    </row>
    <row r="79" spans="1:86" ht="15" customHeight="1" x14ac:dyDescent="0.15">
      <c r="A79" s="60" t="s">
        <v>281</v>
      </c>
      <c r="B79" s="58" t="str">
        <f>VLOOKUP(D78,数据库!$A$1:$J$64584,2,FALSE)</f>
        <v>KP/12</v>
      </c>
      <c r="C79" s="60" t="s">
        <v>282</v>
      </c>
      <c r="D79" s="58" t="str">
        <f>VLOOKUP(D78,数据库!$A$1:$J$64584,3,FALSE)</f>
        <v>DYK/14</v>
      </c>
      <c r="E79" s="24"/>
      <c r="F79" s="61" t="s">
        <v>283</v>
      </c>
      <c r="G79" s="58" t="str">
        <f>VLOOKUP(I78,数据库!$A$1:$J$64584,2,FALSE)</f>
        <v>KP/14</v>
      </c>
      <c r="H79" s="60" t="s">
        <v>284</v>
      </c>
      <c r="I79" s="58" t="str">
        <f>VLOOKUP(I78,数据库!$A$1:$J$64584,3,FALSE)</f>
        <v>DYK/24</v>
      </c>
      <c r="J79" s="24"/>
      <c r="K79" s="61" t="s">
        <v>283</v>
      </c>
      <c r="L79" s="58" t="str">
        <f>VLOOKUP(N78,数据库!$A$1:$J$64584,2,FALSE)</f>
        <v>KZ/1</v>
      </c>
      <c r="M79" s="60" t="s">
        <v>284</v>
      </c>
      <c r="N79" s="58" t="str">
        <f>VLOOKUP(N78,数据库!$A$1:$J$64584,3,FALSE)</f>
        <v>对讲机/+</v>
      </c>
    </row>
    <row r="80" spans="1:86" ht="15" customHeight="1" x14ac:dyDescent="0.15">
      <c r="A80" s="60" t="s">
        <v>251</v>
      </c>
      <c r="B80" s="58" t="str">
        <f>VLOOKUP(D78,数据库!$A$1:$J$64584,6,FALSE)</f>
        <v>5556T</v>
      </c>
      <c r="C80" s="58" t="s">
        <v>285</v>
      </c>
      <c r="D80" s="58" t="str">
        <f>VLOOKUP(D78,数据库!$A$1:$J$64584,7,FALSE)</f>
        <v>红4</v>
      </c>
      <c r="E80" s="24"/>
      <c r="F80" s="62" t="s">
        <v>251</v>
      </c>
      <c r="G80" s="58" t="str">
        <f>VLOOKUP(I78,数据库!$A$1:$J$64584,6,FALSE)</f>
        <v>5556T</v>
      </c>
      <c r="H80" s="58" t="s">
        <v>285</v>
      </c>
      <c r="I80" s="58" t="str">
        <f>VLOOKUP(I78,数据库!$A$1:$J$64584,7,FALSE)</f>
        <v>红4</v>
      </c>
      <c r="J80" s="24"/>
      <c r="K80" s="62" t="s">
        <v>251</v>
      </c>
      <c r="L80" s="58" t="str">
        <f>VLOOKUP(N78,数据库!$A$1:$J$64584,6,FALSE)</f>
        <v>5556T</v>
      </c>
      <c r="M80" s="58" t="s">
        <v>285</v>
      </c>
      <c r="N80" s="58" t="str">
        <f>VLOOKUP(N78,数据库!$A$1:$J$64584,7,FALSE)</f>
        <v>红4</v>
      </c>
    </row>
    <row r="81" spans="1:86" ht="15" customHeight="1" x14ac:dyDescent="0.15">
      <c r="A81" s="58" t="s">
        <v>247</v>
      </c>
      <c r="B81" s="58" t="str">
        <f>VLOOKUP(D78,数据库!$A$1:$J$64584,5,FALSE)</f>
        <v>0.75黑</v>
      </c>
      <c r="C81" s="26" t="s">
        <v>248</v>
      </c>
      <c r="D81" s="58" t="e">
        <f>VLOOKUP(D78,数据库!$A$1:$J$64584,11,FALSE)</f>
        <v>#REF!</v>
      </c>
      <c r="E81" s="24"/>
      <c r="F81" s="60" t="s">
        <v>247</v>
      </c>
      <c r="G81" s="58" t="str">
        <f>VLOOKUP(I78,数据库!$A$1:$J$64584,5,FALSE)</f>
        <v>0.75黑</v>
      </c>
      <c r="H81" s="26" t="s">
        <v>248</v>
      </c>
      <c r="I81" s="58" t="e">
        <f>VLOOKUP(I78,数据库!$A$1:$J$64584,11,FALSE)</f>
        <v>#REF!</v>
      </c>
      <c r="J81" s="24"/>
      <c r="K81" s="60" t="s">
        <v>247</v>
      </c>
      <c r="L81" s="58" t="str">
        <f>VLOOKUP(N78,数据库!$A$1:$J$64584,5,FALSE)</f>
        <v>0.5黑</v>
      </c>
      <c r="M81" s="26" t="s">
        <v>248</v>
      </c>
      <c r="N81" s="26" t="e">
        <f>VLOOKUP(N78,数据库!$A$1:$J$64584,11,FALSE)</f>
        <v>#REF!</v>
      </c>
    </row>
    <row r="82" spans="1:86" ht="15" customHeight="1" x14ac:dyDescent="0.15">
      <c r="A82" s="58" t="s">
        <v>249</v>
      </c>
      <c r="B82" s="58">
        <f>VLOOKUP(D78,数据库!$A$1:$J$64584,8,FALSE)</f>
        <v>1100</v>
      </c>
      <c r="C82" s="60" t="s">
        <v>286</v>
      </c>
      <c r="D82" s="26">
        <v>20</v>
      </c>
      <c r="E82" s="24"/>
      <c r="F82" s="60" t="s">
        <v>249</v>
      </c>
      <c r="G82" s="58">
        <f>VLOOKUP(I78,数据库!$A$1:$J$64584,8,FALSE)</f>
        <v>1120</v>
      </c>
      <c r="H82" s="60" t="s">
        <v>286</v>
      </c>
      <c r="I82" s="26">
        <v>20</v>
      </c>
      <c r="J82" s="24"/>
      <c r="K82" s="60" t="s">
        <v>249</v>
      </c>
      <c r="L82" s="58">
        <f>VLOOKUP(N78,数据库!$A$1:$J$64584,8,FALSE)</f>
        <v>1120</v>
      </c>
      <c r="M82" s="60" t="s">
        <v>286</v>
      </c>
      <c r="N82" s="60">
        <v>20</v>
      </c>
    </row>
    <row r="83" spans="1:86" ht="15" customHeight="1" x14ac:dyDescent="0.15">
      <c r="A83" s="55" t="s">
        <v>250</v>
      </c>
      <c r="B83" s="274" t="str">
        <f>VLOOKUP(D78,数据库!$A$1:$J$64584,4,FALSE)</f>
        <v>无机房</v>
      </c>
      <c r="C83" s="275"/>
      <c r="D83" s="275"/>
      <c r="E83" s="24"/>
      <c r="F83" s="55" t="s">
        <v>250</v>
      </c>
      <c r="G83" s="274" t="str">
        <f>VLOOKUP(I78,数据库!$A$1:$J$64584,4,FALSE)</f>
        <v>无机房</v>
      </c>
      <c r="H83" s="275"/>
      <c r="I83" s="275"/>
      <c r="J83" s="24"/>
      <c r="K83" s="55" t="s">
        <v>250</v>
      </c>
      <c r="L83" s="274" t="str">
        <f>VLOOKUP(N78,数据库!$A$1:$J$64584,4,FALSE)</f>
        <v>标准</v>
      </c>
      <c r="M83" s="275"/>
      <c r="N83" s="276"/>
    </row>
    <row r="84" spans="1:86" s="15" customFormat="1" ht="15" customHeight="1" x14ac:dyDescent="0.15">
      <c r="A84" s="16"/>
      <c r="B84" s="16"/>
      <c r="C84" s="16"/>
      <c r="D84" s="30"/>
      <c r="E84" s="16"/>
      <c r="F84" s="29"/>
      <c r="G84" s="16"/>
      <c r="H84" s="16"/>
      <c r="I84" s="30"/>
      <c r="J84" s="16"/>
      <c r="K84" s="29"/>
      <c r="L84" s="16"/>
      <c r="M84" s="16"/>
      <c r="N84" s="21"/>
      <c r="O84" s="17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</row>
    <row r="85" spans="1:86" ht="15" customHeight="1" x14ac:dyDescent="0.15">
      <c r="A85" s="282" t="s">
        <v>705</v>
      </c>
      <c r="B85" s="283"/>
      <c r="C85" s="57" t="s">
        <v>0</v>
      </c>
      <c r="D85" s="33">
        <f>D78+3</f>
        <v>37</v>
      </c>
      <c r="E85" s="24"/>
      <c r="F85" s="284" t="s">
        <v>705</v>
      </c>
      <c r="G85" s="283"/>
      <c r="H85" s="57" t="s">
        <v>0</v>
      </c>
      <c r="I85" s="33">
        <f>I78+3</f>
        <v>38</v>
      </c>
      <c r="J85" s="24"/>
      <c r="K85" s="284" t="s">
        <v>705</v>
      </c>
      <c r="L85" s="283"/>
      <c r="M85" s="57" t="s">
        <v>0</v>
      </c>
      <c r="N85" s="33">
        <f>N78+3</f>
        <v>39</v>
      </c>
    </row>
    <row r="86" spans="1:86" ht="15" customHeight="1" x14ac:dyDescent="0.15">
      <c r="A86" s="60" t="s">
        <v>281</v>
      </c>
      <c r="B86" s="58" t="str">
        <f>VLOOKUP(D85,数据库!$A$1:$J$64584,2,FALSE)</f>
        <v>KZ/3</v>
      </c>
      <c r="C86" s="60" t="s">
        <v>282</v>
      </c>
      <c r="D86" s="58" t="str">
        <f>VLOOKUP(D85,数据库!$A$1:$J$64584,3,FALSE)</f>
        <v>对讲机/-</v>
      </c>
      <c r="E86" s="24"/>
      <c r="F86" s="61" t="s">
        <v>283</v>
      </c>
      <c r="G86" s="58" t="str">
        <f>VLOOKUP(I85,数据库!$A$1:$J$64584,2,FALSE)</f>
        <v>KZ/4</v>
      </c>
      <c r="H86" s="60" t="s">
        <v>284</v>
      </c>
      <c r="I86" s="58" t="str">
        <f>VLOOKUP(I85,数据库!$A$1:$J$64584,3,FALSE)</f>
        <v>对讲机/R</v>
      </c>
      <c r="J86" s="24"/>
      <c r="K86" s="61" t="s">
        <v>283</v>
      </c>
      <c r="L86" s="58" t="str">
        <f>VLOOKUP(N85,数据库!$A$1:$J$64584,2,FALSE)</f>
        <v>KZ/5</v>
      </c>
      <c r="M86" s="60" t="s">
        <v>284</v>
      </c>
      <c r="N86" s="58" t="str">
        <f>VLOOKUP(N85,数据库!$A$1:$J$64584,3,FALSE)</f>
        <v>对讲机/L</v>
      </c>
    </row>
    <row r="87" spans="1:86" ht="15" customHeight="1" x14ac:dyDescent="0.15">
      <c r="A87" s="60" t="s">
        <v>251</v>
      </c>
      <c r="B87" s="58" t="str">
        <f>VLOOKUP(D85,数据库!$A$1:$J$64584,6,FALSE)</f>
        <v>5556T</v>
      </c>
      <c r="C87" s="58" t="s">
        <v>285</v>
      </c>
      <c r="D87" s="58" t="str">
        <f>VLOOKUP(D85,数据库!$A$1:$J$64584,7,FALSE)</f>
        <v>红4</v>
      </c>
      <c r="E87" s="24"/>
      <c r="F87" s="62" t="s">
        <v>251</v>
      </c>
      <c r="G87" s="58" t="str">
        <f>VLOOKUP(I85,数据库!$A$1:$J$64584,6,FALSE)</f>
        <v>5556T</v>
      </c>
      <c r="H87" s="58" t="s">
        <v>285</v>
      </c>
      <c r="I87" s="58" t="str">
        <f>VLOOKUP(I85,数据库!$A$1:$J$64584,7,FALSE)</f>
        <v>红4(遥/371:蓝4)</v>
      </c>
      <c r="J87" s="24"/>
      <c r="K87" s="62" t="s">
        <v>251</v>
      </c>
      <c r="L87" s="58" t="str">
        <f>VLOOKUP(N85,数据库!$A$1:$J$64584,6,FALSE)</f>
        <v>5556T</v>
      </c>
      <c r="M87" s="58" t="s">
        <v>285</v>
      </c>
      <c r="N87" s="58" t="str">
        <f>VLOOKUP(N85,数据库!$A$1:$J$64584,7,FALSE)</f>
        <v>红4(遥/372:蓝4)</v>
      </c>
    </row>
    <row r="88" spans="1:86" ht="15" customHeight="1" x14ac:dyDescent="0.15">
      <c r="A88" s="58" t="s">
        <v>247</v>
      </c>
      <c r="B88" s="58" t="str">
        <f>VLOOKUP(D85,数据库!$A$1:$J$64584,5,FALSE)</f>
        <v>0.5黑</v>
      </c>
      <c r="C88" s="26" t="s">
        <v>248</v>
      </c>
      <c r="D88" s="58" t="e">
        <f>VLOOKUP(D85,数据库!$A$1:$J$64584,11,FALSE)</f>
        <v>#REF!</v>
      </c>
      <c r="E88" s="24"/>
      <c r="F88" s="60" t="s">
        <v>247</v>
      </c>
      <c r="G88" s="58" t="str">
        <f>VLOOKUP(I85,数据库!$A$1:$J$64584,5,FALSE)</f>
        <v>0.5黑</v>
      </c>
      <c r="H88" s="26" t="s">
        <v>248</v>
      </c>
      <c r="I88" s="58" t="e">
        <f>VLOOKUP(I85,数据库!$A$1:$J$64584,11,FALSE)</f>
        <v>#REF!</v>
      </c>
      <c r="J88" s="24"/>
      <c r="K88" s="60" t="s">
        <v>247</v>
      </c>
      <c r="L88" s="58" t="str">
        <f>VLOOKUP(N85,数据库!$A$1:$J$64584,5,FALSE)</f>
        <v>0.5黑</v>
      </c>
      <c r="M88" s="26" t="s">
        <v>248</v>
      </c>
      <c r="N88" s="26" t="e">
        <f>VLOOKUP(N85,数据库!$A$1:$J$64584,11,FALSE)</f>
        <v>#REF!</v>
      </c>
    </row>
    <row r="89" spans="1:86" ht="15" customHeight="1" x14ac:dyDescent="0.15">
      <c r="A89" s="58" t="s">
        <v>249</v>
      </c>
      <c r="B89" s="58">
        <f>VLOOKUP(D85,数据库!$A$1:$J$64584,8,FALSE)</f>
        <v>1120</v>
      </c>
      <c r="C89" s="60" t="s">
        <v>286</v>
      </c>
      <c r="D89" s="26">
        <v>20</v>
      </c>
      <c r="E89" s="24"/>
      <c r="F89" s="60" t="s">
        <v>249</v>
      </c>
      <c r="G89" s="58">
        <f>VLOOKUP(I85,数据库!$A$1:$J$64584,8,FALSE)</f>
        <v>1120</v>
      </c>
      <c r="H89" s="60" t="s">
        <v>286</v>
      </c>
      <c r="I89" s="26">
        <v>20</v>
      </c>
      <c r="J89" s="24"/>
      <c r="K89" s="60" t="s">
        <v>249</v>
      </c>
      <c r="L89" s="58">
        <f>VLOOKUP(N85,数据库!$A$1:$J$64584,8,FALSE)</f>
        <v>1120</v>
      </c>
      <c r="M89" s="60" t="s">
        <v>286</v>
      </c>
      <c r="N89" s="60">
        <v>20</v>
      </c>
    </row>
    <row r="90" spans="1:86" ht="15" customHeight="1" x14ac:dyDescent="0.15">
      <c r="A90" s="55" t="s">
        <v>250</v>
      </c>
      <c r="B90" s="274" t="str">
        <f>VLOOKUP(D85,数据库!$A$1:$J$64584,4,FALSE)</f>
        <v>标准</v>
      </c>
      <c r="C90" s="275"/>
      <c r="D90" s="275"/>
      <c r="E90" s="24"/>
      <c r="F90" s="55" t="s">
        <v>250</v>
      </c>
      <c r="G90" s="274" t="str">
        <f>VLOOKUP(I85,数据库!$A$1:$J$64584,4,FALSE)</f>
        <v>标准</v>
      </c>
      <c r="H90" s="275"/>
      <c r="I90" s="275"/>
      <c r="J90" s="24"/>
      <c r="K90" s="55" t="s">
        <v>250</v>
      </c>
      <c r="L90" s="274" t="str">
        <f>VLOOKUP(N85,数据库!$A$1:$J$64584,4,FALSE)</f>
        <v>标准</v>
      </c>
      <c r="M90" s="275"/>
      <c r="N90" s="276"/>
    </row>
    <row r="91" spans="1:86" s="15" customFormat="1" ht="15" customHeight="1" x14ac:dyDescent="0.15">
      <c r="A91" s="16"/>
      <c r="B91" s="16"/>
      <c r="C91" s="16"/>
      <c r="D91" s="30"/>
      <c r="E91" s="16"/>
      <c r="F91" s="29"/>
      <c r="G91" s="16"/>
      <c r="H91" s="16"/>
      <c r="I91" s="30"/>
      <c r="J91" s="16"/>
      <c r="K91" s="29"/>
      <c r="L91" s="16"/>
      <c r="M91" s="16"/>
      <c r="N91" s="21"/>
      <c r="O91" s="17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</row>
    <row r="92" spans="1:86" ht="15" customHeight="1" x14ac:dyDescent="0.15">
      <c r="A92" s="282" t="s">
        <v>705</v>
      </c>
      <c r="B92" s="283"/>
      <c r="C92" s="57" t="s">
        <v>0</v>
      </c>
      <c r="D92" s="33">
        <f>D85+3</f>
        <v>40</v>
      </c>
      <c r="E92" s="24"/>
      <c r="F92" s="284" t="s">
        <v>705</v>
      </c>
      <c r="G92" s="283"/>
      <c r="H92" s="57" t="s">
        <v>0</v>
      </c>
      <c r="I92" s="33">
        <f>I85+3</f>
        <v>41</v>
      </c>
      <c r="J92" s="24"/>
      <c r="K92" s="284" t="s">
        <v>705</v>
      </c>
      <c r="L92" s="283"/>
      <c r="M92" s="57" t="s">
        <v>0</v>
      </c>
      <c r="N92" s="33">
        <f>N85+3</f>
        <v>42</v>
      </c>
    </row>
    <row r="93" spans="1:86" ht="15" customHeight="1" x14ac:dyDescent="0.15">
      <c r="A93" s="60" t="s">
        <v>281</v>
      </c>
      <c r="B93" s="58" t="str">
        <f>VLOOKUP(D92,数据库!$A$1:$J$64584,2,FALSE)</f>
        <v>J1/1</v>
      </c>
      <c r="C93" s="60" t="s">
        <v>282</v>
      </c>
      <c r="D93" s="58" t="str">
        <f>VLOOKUP(D92,数据库!$A$1:$J$64584,3,FALSE)</f>
        <v>PE</v>
      </c>
      <c r="E93" s="24"/>
      <c r="F93" s="61" t="s">
        <v>283</v>
      </c>
      <c r="G93" s="58" t="str">
        <f>VLOOKUP(I92,数据库!$A$1:$J$64584,2,FALSE)</f>
        <v>J1/3</v>
      </c>
      <c r="H93" s="60" t="s">
        <v>284</v>
      </c>
      <c r="I93" s="58" t="str">
        <f>VLOOKUP(I92,数据库!$A$1:$J$64584,3,FALSE)</f>
        <v>LBQ/L3'(7)</v>
      </c>
      <c r="J93" s="24"/>
      <c r="K93" s="61" t="s">
        <v>283</v>
      </c>
      <c r="L93" s="58" t="str">
        <f>VLOOKUP(N92,数据库!$A$1:$J$64584,2,FALSE)</f>
        <v>J1/3</v>
      </c>
      <c r="M93" s="60" t="s">
        <v>284</v>
      </c>
      <c r="N93" s="58" t="str">
        <f>VLOOKUP(N92,数据库!$A$1:$J$64584,3,FALSE)</f>
        <v>端子排/T</v>
      </c>
    </row>
    <row r="94" spans="1:86" ht="15" customHeight="1" x14ac:dyDescent="0.15">
      <c r="A94" s="60" t="s">
        <v>251</v>
      </c>
      <c r="B94" s="58" t="str">
        <f>VLOOKUP(D92,数据库!$A$1:$J$64584,6,FALSE)</f>
        <v>5556T</v>
      </c>
      <c r="C94" s="58" t="s">
        <v>285</v>
      </c>
      <c r="D94" s="58" t="str">
        <f>VLOOKUP(D92,数据库!$A$1:$J$64584,7,FALSE)</f>
        <v>红6圆</v>
      </c>
      <c r="E94" s="24"/>
      <c r="F94" s="62" t="s">
        <v>251</v>
      </c>
      <c r="G94" s="58" t="str">
        <f>VLOOKUP(I92,数据库!$A$1:$J$64584,6,FALSE)</f>
        <v>5556T</v>
      </c>
      <c r="H94" s="58" t="s">
        <v>285</v>
      </c>
      <c r="I94" s="58" t="str">
        <f>VLOOKUP(I92,数据库!$A$1:$J$64584,7,FALSE)</f>
        <v>红6圆</v>
      </c>
      <c r="J94" s="24"/>
      <c r="K94" s="62" t="s">
        <v>251</v>
      </c>
      <c r="L94" s="58" t="str">
        <f>VLOOKUP(N92,数据库!$A$1:$J$64584,6,FALSE)</f>
        <v>5556T</v>
      </c>
      <c r="M94" s="58" t="s">
        <v>285</v>
      </c>
      <c r="N94" s="58" t="str">
        <f>VLOOKUP(N92,数据库!$A$1:$J$64584,7,FALSE)</f>
        <v>半剥13</v>
      </c>
    </row>
    <row r="95" spans="1:86" ht="15" customHeight="1" x14ac:dyDescent="0.15">
      <c r="A95" s="58" t="s">
        <v>247</v>
      </c>
      <c r="B95" s="58" t="str">
        <f>VLOOKUP(D92,数据库!$A$1:$J$64584,5,FALSE)</f>
        <v>0.75黄绿</v>
      </c>
      <c r="C95" s="26" t="s">
        <v>248</v>
      </c>
      <c r="D95" s="58" t="e">
        <f>VLOOKUP(D92,数据库!$A$1:$J$64584,11,FALSE)</f>
        <v>#REF!</v>
      </c>
      <c r="E95" s="24"/>
      <c r="F95" s="60" t="s">
        <v>247</v>
      </c>
      <c r="G95" s="58" t="str">
        <f>VLOOKUP(I92,数据库!$A$1:$J$64584,5,FALSE)</f>
        <v>0.75黑</v>
      </c>
      <c r="H95" s="26" t="s">
        <v>248</v>
      </c>
      <c r="I95" s="58" t="e">
        <f>VLOOKUP(I92,数据库!$A$1:$J$64584,11,FALSE)</f>
        <v>#REF!</v>
      </c>
      <c r="J95" s="24"/>
      <c r="K95" s="60" t="s">
        <v>247</v>
      </c>
      <c r="L95" s="58" t="str">
        <f>VLOOKUP(N92,数据库!$A$1:$J$64584,5,FALSE)</f>
        <v>0.75黑</v>
      </c>
      <c r="M95" s="26" t="s">
        <v>248</v>
      </c>
      <c r="N95" s="26" t="e">
        <f>VLOOKUP(N92,数据库!$A$1:$J$64584,11,FALSE)</f>
        <v>#REF!</v>
      </c>
    </row>
    <row r="96" spans="1:86" ht="15" customHeight="1" x14ac:dyDescent="0.15">
      <c r="A96" s="58" t="s">
        <v>249</v>
      </c>
      <c r="B96" s="58">
        <f>VLOOKUP(D92,数据库!$A$1:$J$64584,8,FALSE)</f>
        <v>1310</v>
      </c>
      <c r="C96" s="60" t="s">
        <v>286</v>
      </c>
      <c r="D96" s="26">
        <v>20</v>
      </c>
      <c r="E96" s="24"/>
      <c r="F96" s="60" t="s">
        <v>249</v>
      </c>
      <c r="G96" s="58">
        <f>VLOOKUP(I92,数据库!$A$1:$J$64584,8,FALSE)</f>
        <v>1660</v>
      </c>
      <c r="H96" s="60" t="s">
        <v>286</v>
      </c>
      <c r="I96" s="26">
        <v>20</v>
      </c>
      <c r="J96" s="24"/>
      <c r="K96" s="60" t="s">
        <v>249</v>
      </c>
      <c r="L96" s="58">
        <f>VLOOKUP(N92,数据库!$A$1:$J$64584,8,FALSE)</f>
        <v>1660</v>
      </c>
      <c r="M96" s="60" t="s">
        <v>286</v>
      </c>
      <c r="N96" s="60">
        <v>20</v>
      </c>
    </row>
    <row r="97" spans="1:86" ht="15" customHeight="1" x14ac:dyDescent="0.15">
      <c r="A97" s="55" t="s">
        <v>250</v>
      </c>
      <c r="B97" s="274" t="str">
        <f>VLOOKUP(D92,数据库!$A$1:$J$64584,4,FALSE)</f>
        <v>标准</v>
      </c>
      <c r="C97" s="275"/>
      <c r="D97" s="275"/>
      <c r="E97" s="24"/>
      <c r="F97" s="55" t="s">
        <v>250</v>
      </c>
      <c r="G97" s="274" t="str">
        <f>VLOOKUP(I92,数据库!$A$1:$J$64584,4,FALSE)</f>
        <v>有滤波器时</v>
      </c>
      <c r="H97" s="275"/>
      <c r="I97" s="275"/>
      <c r="J97" s="24"/>
      <c r="K97" s="55" t="s">
        <v>250</v>
      </c>
      <c r="L97" s="274" t="str">
        <f>VLOOKUP(N92,数据库!$A$1:$J$64584,4,FALSE)</f>
        <v>无滤波器时</v>
      </c>
      <c r="M97" s="275"/>
      <c r="N97" s="276"/>
    </row>
    <row r="98" spans="1:86" s="15" customFormat="1" ht="15" customHeight="1" x14ac:dyDescent="0.15">
      <c r="A98" s="16"/>
      <c r="B98" s="16"/>
      <c r="C98" s="16"/>
      <c r="D98" s="30"/>
      <c r="E98" s="16"/>
      <c r="F98" s="29"/>
      <c r="G98" s="16"/>
      <c r="H98" s="16"/>
      <c r="I98" s="30"/>
      <c r="J98" s="16"/>
      <c r="K98" s="29"/>
      <c r="L98" s="16"/>
      <c r="M98" s="16"/>
      <c r="N98" s="21"/>
      <c r="O98" s="17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</row>
    <row r="99" spans="1:86" ht="15" customHeight="1" x14ac:dyDescent="0.15">
      <c r="A99" s="282" t="s">
        <v>705</v>
      </c>
      <c r="B99" s="283"/>
      <c r="C99" s="57" t="s">
        <v>0</v>
      </c>
      <c r="D99" s="33">
        <f>D92+3</f>
        <v>43</v>
      </c>
      <c r="E99" s="24"/>
      <c r="F99" s="284" t="s">
        <v>705</v>
      </c>
      <c r="G99" s="283"/>
      <c r="H99" s="57" t="s">
        <v>0</v>
      </c>
      <c r="I99" s="33">
        <f>I92+3</f>
        <v>44</v>
      </c>
      <c r="J99" s="24"/>
      <c r="K99" s="284" t="s">
        <v>705</v>
      </c>
      <c r="L99" s="283"/>
      <c r="M99" s="57" t="s">
        <v>0</v>
      </c>
      <c r="N99" s="33">
        <f>N92+3</f>
        <v>45</v>
      </c>
    </row>
    <row r="100" spans="1:86" ht="15" customHeight="1" x14ac:dyDescent="0.15">
      <c r="A100" s="60" t="s">
        <v>281</v>
      </c>
      <c r="B100" s="58" t="str">
        <f>VLOOKUP(D99,数据库!$A$1:$J$64584,2,FALSE)</f>
        <v>J1/4</v>
      </c>
      <c r="C100" s="60" t="s">
        <v>282</v>
      </c>
      <c r="D100" s="58" t="str">
        <f>VLOOKUP(D99,数据库!$A$1:$J$64584,3,FALSE)</f>
        <v>FJK/24</v>
      </c>
      <c r="E100" s="24"/>
      <c r="F100" s="61" t="s">
        <v>283</v>
      </c>
      <c r="G100" s="58" t="str">
        <f>VLOOKUP(I99,数据库!$A$1:$J$64584,2,FALSE)</f>
        <v>J1/6</v>
      </c>
      <c r="H100" s="60" t="s">
        <v>284</v>
      </c>
      <c r="I100" s="58" t="str">
        <f>VLOOKUP(I99,数据库!$A$1:$J$64584,3,FALSE)</f>
        <v>BZC/4</v>
      </c>
      <c r="J100" s="24"/>
      <c r="K100" s="61" t="s">
        <v>283</v>
      </c>
      <c r="L100" s="58" t="str">
        <f>VLOOKUP(N99,数据库!$A$1:$J$64584,2,FALSE)</f>
        <v>J1/9</v>
      </c>
      <c r="M100" s="60" t="s">
        <v>284</v>
      </c>
      <c r="N100" s="58" t="str">
        <f>VLOOKUP(N99,数据库!$A$1:$J$64584,3,FALSE)</f>
        <v>LBQ/N'(8)</v>
      </c>
    </row>
    <row r="101" spans="1:86" ht="15" customHeight="1" x14ac:dyDescent="0.15">
      <c r="A101" s="60" t="s">
        <v>251</v>
      </c>
      <c r="B101" s="58" t="str">
        <f>VLOOKUP(D99,数据库!$A$1:$J$64584,6,FALSE)</f>
        <v>5556T</v>
      </c>
      <c r="C101" s="58" t="s">
        <v>285</v>
      </c>
      <c r="D101" s="58" t="str">
        <f>VLOOKUP(D99,数据库!$A$1:$J$64584,7,FALSE)</f>
        <v>红4</v>
      </c>
      <c r="E101" s="24"/>
      <c r="F101" s="62" t="s">
        <v>251</v>
      </c>
      <c r="G101" s="58" t="str">
        <f>VLOOKUP(I99,数据库!$A$1:$J$64584,6,FALSE)</f>
        <v>红4</v>
      </c>
      <c r="H101" s="58" t="s">
        <v>285</v>
      </c>
      <c r="I101" s="58" t="str">
        <f>VLOOKUP(I99,数据库!$A$1:$J$64584,7,FALSE)</f>
        <v>红4</v>
      </c>
      <c r="J101" s="24"/>
      <c r="K101" s="62" t="s">
        <v>251</v>
      </c>
      <c r="L101" s="58" t="str">
        <f>VLOOKUP(N99,数据库!$A$1:$J$64584,6,FALSE)</f>
        <v>5556T</v>
      </c>
      <c r="M101" s="58" t="s">
        <v>285</v>
      </c>
      <c r="N101" s="58" t="str">
        <f>VLOOKUP(N99,数据库!$A$1:$J$64584,7,FALSE)</f>
        <v>红6圆</v>
      </c>
    </row>
    <row r="102" spans="1:86" ht="15" customHeight="1" x14ac:dyDescent="0.15">
      <c r="A102" s="58" t="s">
        <v>247</v>
      </c>
      <c r="B102" s="58" t="str">
        <f>VLOOKUP(D99,数据库!$A$1:$J$64584,5,FALSE)</f>
        <v>0.75黑</v>
      </c>
      <c r="C102" s="26" t="s">
        <v>248</v>
      </c>
      <c r="D102" s="58" t="e">
        <f>VLOOKUP(D99,数据库!$A$1:$J$64584,11,FALSE)</f>
        <v>#REF!</v>
      </c>
      <c r="E102" s="24"/>
      <c r="F102" s="60" t="s">
        <v>247</v>
      </c>
      <c r="G102" s="58" t="str">
        <f>VLOOKUP(I99,数据库!$A$1:$J$64584,5,FALSE)</f>
        <v>0.5黑</v>
      </c>
      <c r="H102" s="26" t="s">
        <v>248</v>
      </c>
      <c r="I102" s="58" t="e">
        <f>VLOOKUP(I99,数据库!$A$1:$J$64584,11,FALSE)</f>
        <v>#REF!</v>
      </c>
      <c r="J102" s="24"/>
      <c r="K102" s="60" t="s">
        <v>247</v>
      </c>
      <c r="L102" s="58" t="str">
        <f>VLOOKUP(N99,数据库!$A$1:$J$64584,5,FALSE)</f>
        <v>0.75黑</v>
      </c>
      <c r="M102" s="26" t="s">
        <v>248</v>
      </c>
      <c r="N102" s="26" t="e">
        <f>VLOOKUP(N99,数据库!$A$1:$J$64584,11,FALSE)</f>
        <v>#REF!</v>
      </c>
    </row>
    <row r="103" spans="1:86" ht="15" customHeight="1" x14ac:dyDescent="0.15">
      <c r="A103" s="58" t="s">
        <v>249</v>
      </c>
      <c r="B103" s="58">
        <f>VLOOKUP(D99,数据库!$A$1:$J$64584,8,FALSE)</f>
        <v>430</v>
      </c>
      <c r="C103" s="60" t="s">
        <v>286</v>
      </c>
      <c r="D103" s="26">
        <v>20</v>
      </c>
      <c r="E103" s="24"/>
      <c r="F103" s="60" t="s">
        <v>249</v>
      </c>
      <c r="G103" s="58">
        <f>VLOOKUP(I99,数据库!$A$1:$J$64584,8,FALSE)</f>
        <v>960</v>
      </c>
      <c r="H103" s="60" t="s">
        <v>286</v>
      </c>
      <c r="I103" s="26">
        <v>20</v>
      </c>
      <c r="J103" s="24"/>
      <c r="K103" s="60" t="s">
        <v>249</v>
      </c>
      <c r="L103" s="58">
        <f>VLOOKUP(N99,数据库!$A$1:$J$64584,8,FALSE)</f>
        <v>1670</v>
      </c>
      <c r="M103" s="60" t="s">
        <v>286</v>
      </c>
      <c r="N103" s="60">
        <v>20</v>
      </c>
    </row>
    <row r="104" spans="1:86" ht="15" customHeight="1" x14ac:dyDescent="0.15">
      <c r="A104" s="55" t="s">
        <v>250</v>
      </c>
      <c r="B104" s="274" t="str">
        <f>VLOOKUP(D99,数据库!$A$1:$J$64584,4,FALSE)</f>
        <v>标准</v>
      </c>
      <c r="C104" s="275"/>
      <c r="D104" s="275"/>
      <c r="E104" s="24"/>
      <c r="F104" s="55" t="s">
        <v>250</v>
      </c>
      <c r="G104" s="274" t="str">
        <f>VLOOKUP(I99,数据库!$A$1:$J$64584,4,FALSE)</f>
        <v>标准</v>
      </c>
      <c r="H104" s="275"/>
      <c r="I104" s="275"/>
      <c r="J104" s="24"/>
      <c r="K104" s="55" t="s">
        <v>250</v>
      </c>
      <c r="L104" s="274" t="str">
        <f>VLOOKUP(N99,数据库!$A$1:$J$64584,4,FALSE)</f>
        <v>有滤波器时</v>
      </c>
      <c r="M104" s="275"/>
      <c r="N104" s="276"/>
    </row>
    <row r="105" spans="1:86" s="15" customFormat="1" ht="15" customHeight="1" x14ac:dyDescent="0.15">
      <c r="A105" s="16"/>
      <c r="B105" s="16"/>
      <c r="C105" s="16"/>
      <c r="D105" s="30"/>
      <c r="E105" s="16"/>
      <c r="F105" s="29"/>
      <c r="G105" s="16"/>
      <c r="H105" s="16"/>
      <c r="I105" s="30"/>
      <c r="J105" s="16"/>
      <c r="K105" s="29"/>
      <c r="L105" s="16"/>
      <c r="M105" s="16"/>
      <c r="N105" s="21"/>
      <c r="O105" s="17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</row>
    <row r="106" spans="1:86" ht="15" customHeight="1" x14ac:dyDescent="0.15">
      <c r="A106" s="282" t="s">
        <v>705</v>
      </c>
      <c r="B106" s="283"/>
      <c r="C106" s="57" t="s">
        <v>0</v>
      </c>
      <c r="D106" s="33">
        <f>D99+3</f>
        <v>46</v>
      </c>
      <c r="E106" s="24"/>
      <c r="F106" s="284" t="s">
        <v>705</v>
      </c>
      <c r="G106" s="283"/>
      <c r="H106" s="57" t="s">
        <v>0</v>
      </c>
      <c r="I106" s="33">
        <f>I99+3</f>
        <v>47</v>
      </c>
      <c r="J106" s="24"/>
      <c r="K106" s="284" t="s">
        <v>705</v>
      </c>
      <c r="L106" s="283"/>
      <c r="M106" s="57" t="s">
        <v>0</v>
      </c>
      <c r="N106" s="33">
        <f>N99+3</f>
        <v>48</v>
      </c>
    </row>
    <row r="107" spans="1:86" ht="15" customHeight="1" x14ac:dyDescent="0.15">
      <c r="A107" s="60" t="s">
        <v>281</v>
      </c>
      <c r="B107" s="58" t="str">
        <f>VLOOKUP(D106,数据库!$A$1:$J$64584,2,FALSE)</f>
        <v>J1/9</v>
      </c>
      <c r="C107" s="60" t="s">
        <v>282</v>
      </c>
      <c r="D107" s="58" t="str">
        <f>VLOOKUP(D106,数据库!$A$1:$J$64584,3,FALSE)</f>
        <v>端子排/N</v>
      </c>
      <c r="E107" s="24"/>
      <c r="F107" s="61" t="s">
        <v>283</v>
      </c>
      <c r="G107" s="58" t="str">
        <f>VLOOKUP(I106,数据库!$A$1:$J$64584,2,FALSE)</f>
        <v>J1/12</v>
      </c>
      <c r="H107" s="60" t="s">
        <v>284</v>
      </c>
      <c r="I107" s="58" t="str">
        <f>VLOOKUP(I106,数据库!$A$1:$J$64584,3,FALSE)</f>
        <v>BZC/2</v>
      </c>
      <c r="J107" s="24"/>
      <c r="K107" s="61" t="s">
        <v>283</v>
      </c>
      <c r="L107" s="58" t="str">
        <f>VLOOKUP(N106,数据库!$A$1:$J$64584,2,FALSE)</f>
        <v>J2/1</v>
      </c>
      <c r="M107" s="60" t="s">
        <v>284</v>
      </c>
      <c r="N107" s="58" t="str">
        <f>VLOOKUP(N106,数据库!$A$1:$J$64584,3,FALSE)</f>
        <v>KDP1/2</v>
      </c>
    </row>
    <row r="108" spans="1:86" ht="15" customHeight="1" x14ac:dyDescent="0.15">
      <c r="A108" s="60" t="s">
        <v>251</v>
      </c>
      <c r="B108" s="58" t="str">
        <f>VLOOKUP(D106,数据库!$A$1:$J$64584,6,FALSE)</f>
        <v>5556T</v>
      </c>
      <c r="C108" s="58" t="s">
        <v>285</v>
      </c>
      <c r="D108" s="58" t="str">
        <f>VLOOKUP(D106,数据库!$A$1:$J$64584,7,FALSE)</f>
        <v>101蓝针</v>
      </c>
      <c r="E108" s="24"/>
      <c r="F108" s="62" t="s">
        <v>251</v>
      </c>
      <c r="G108" s="58" t="str">
        <f>VLOOKUP(I106,数据库!$A$1:$J$64584,6,FALSE)</f>
        <v>红4</v>
      </c>
      <c r="H108" s="58" t="s">
        <v>285</v>
      </c>
      <c r="I108" s="58" t="str">
        <f>VLOOKUP(I106,数据库!$A$1:$J$64584,7,FALSE)</f>
        <v>红4</v>
      </c>
      <c r="J108" s="24"/>
      <c r="K108" s="62" t="s">
        <v>251</v>
      </c>
      <c r="L108" s="58" t="str">
        <f>VLOOKUP(N106,数据库!$A$1:$J$64584,6,FALSE)</f>
        <v>5556T</v>
      </c>
      <c r="M108" s="58" t="s">
        <v>285</v>
      </c>
      <c r="N108" s="58" t="str">
        <f>VLOOKUP(N106,数据库!$A$1:$J$64584,7,FALSE)</f>
        <v>5556T</v>
      </c>
    </row>
    <row r="109" spans="1:86" ht="15" customHeight="1" x14ac:dyDescent="0.15">
      <c r="A109" s="58" t="s">
        <v>247</v>
      </c>
      <c r="B109" s="58" t="str">
        <f>VLOOKUP(D106,数据库!$A$1:$J$64584,5,FALSE)</f>
        <v>0.75黑</v>
      </c>
      <c r="C109" s="26" t="s">
        <v>248</v>
      </c>
      <c r="D109" s="58" t="e">
        <f>VLOOKUP(D106,数据库!$A$1:$J$64584,11,FALSE)</f>
        <v>#REF!</v>
      </c>
      <c r="E109" s="24"/>
      <c r="F109" s="60" t="s">
        <v>247</v>
      </c>
      <c r="G109" s="58" t="str">
        <f>VLOOKUP(I106,数据库!$A$1:$J$64584,5,FALSE)</f>
        <v>0.5黑</v>
      </c>
      <c r="H109" s="26" t="s">
        <v>248</v>
      </c>
      <c r="I109" s="58" t="e">
        <f>VLOOKUP(I106,数据库!$A$1:$J$64584,11,FALSE)</f>
        <v>#REF!</v>
      </c>
      <c r="J109" s="24"/>
      <c r="K109" s="60" t="s">
        <v>247</v>
      </c>
      <c r="L109" s="58" t="str">
        <f>VLOOKUP(N106,数据库!$A$1:$J$64584,5,FALSE)</f>
        <v>0.5黑</v>
      </c>
      <c r="M109" s="26" t="s">
        <v>248</v>
      </c>
      <c r="N109" s="26" t="e">
        <f>VLOOKUP(N106,数据库!$A$1:$J$64584,11,FALSE)</f>
        <v>#REF!</v>
      </c>
    </row>
    <row r="110" spans="1:86" ht="15" customHeight="1" x14ac:dyDescent="0.15">
      <c r="A110" s="58" t="s">
        <v>249</v>
      </c>
      <c r="B110" s="58">
        <f>VLOOKUP(D106,数据库!$A$1:$J$64584,8,FALSE)</f>
        <v>1670</v>
      </c>
      <c r="C110" s="60" t="s">
        <v>286</v>
      </c>
      <c r="D110" s="26">
        <v>20</v>
      </c>
      <c r="E110" s="24"/>
      <c r="F110" s="60" t="s">
        <v>249</v>
      </c>
      <c r="G110" s="58">
        <f>VLOOKUP(I106,数据库!$A$1:$J$64584,8,FALSE)</f>
        <v>970</v>
      </c>
      <c r="H110" s="60" t="s">
        <v>286</v>
      </c>
      <c r="I110" s="26">
        <v>20</v>
      </c>
      <c r="J110" s="24"/>
      <c r="K110" s="60" t="s">
        <v>249</v>
      </c>
      <c r="L110" s="58">
        <f>VLOOKUP(N106,数据库!$A$1:$J$64584,8,FALSE)</f>
        <v>1050</v>
      </c>
      <c r="M110" s="60" t="s">
        <v>286</v>
      </c>
      <c r="N110" s="60">
        <v>20</v>
      </c>
    </row>
    <row r="111" spans="1:86" ht="15" customHeight="1" x14ac:dyDescent="0.15">
      <c r="A111" s="55" t="s">
        <v>250</v>
      </c>
      <c r="B111" s="274" t="str">
        <f>VLOOKUP(D106,数据库!$A$1:$J$64584,4,FALSE)</f>
        <v>无滤波器时</v>
      </c>
      <c r="C111" s="275"/>
      <c r="D111" s="275"/>
      <c r="E111" s="24"/>
      <c r="F111" s="55" t="s">
        <v>250</v>
      </c>
      <c r="G111" s="274" t="str">
        <f>VLOOKUP(I106,数据库!$A$1:$J$64584,4,FALSE)</f>
        <v>标准</v>
      </c>
      <c r="H111" s="275"/>
      <c r="I111" s="275"/>
      <c r="J111" s="24"/>
      <c r="K111" s="55" t="s">
        <v>250</v>
      </c>
      <c r="L111" s="274" t="str">
        <f>VLOOKUP(N106,数据库!$A$1:$J$64584,4,FALSE)</f>
        <v>标准（无机房）</v>
      </c>
      <c r="M111" s="275"/>
      <c r="N111" s="276"/>
    </row>
    <row r="112" spans="1:86" s="15" customFormat="1" ht="15" customHeight="1" x14ac:dyDescent="0.15">
      <c r="A112" s="16"/>
      <c r="B112" s="16"/>
      <c r="C112" s="16"/>
      <c r="D112" s="30"/>
      <c r="E112" s="16"/>
      <c r="F112" s="29"/>
      <c r="G112" s="16"/>
      <c r="H112" s="16"/>
      <c r="I112" s="30"/>
      <c r="J112" s="16"/>
      <c r="K112" s="29"/>
      <c r="L112" s="16"/>
      <c r="M112" s="16"/>
      <c r="N112" s="21"/>
      <c r="O112" s="17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</row>
    <row r="113" spans="1:86" ht="15" customHeight="1" x14ac:dyDescent="0.15">
      <c r="A113" s="282" t="s">
        <v>705</v>
      </c>
      <c r="B113" s="283"/>
      <c r="C113" s="57" t="s">
        <v>0</v>
      </c>
      <c r="D113" s="33">
        <f>D106+3</f>
        <v>49</v>
      </c>
      <c r="E113" s="24"/>
      <c r="F113" s="284" t="s">
        <v>705</v>
      </c>
      <c r="G113" s="283"/>
      <c r="H113" s="57" t="s">
        <v>0</v>
      </c>
      <c r="I113" s="33">
        <f>I106+3</f>
        <v>50</v>
      </c>
      <c r="J113" s="24"/>
      <c r="K113" s="284" t="s">
        <v>705</v>
      </c>
      <c r="L113" s="283"/>
      <c r="M113" s="57" t="s">
        <v>0</v>
      </c>
      <c r="N113" s="33">
        <f>N106+3</f>
        <v>51</v>
      </c>
    </row>
    <row r="114" spans="1:86" ht="15" customHeight="1" x14ac:dyDescent="0.15">
      <c r="A114" s="60" t="s">
        <v>281</v>
      </c>
      <c r="B114" s="58" t="str">
        <f>VLOOKUP(D113,数据库!$A$1:$J$64584,2,FALSE)</f>
        <v>J2/3</v>
      </c>
      <c r="C114" s="60" t="s">
        <v>282</v>
      </c>
      <c r="D114" s="58" t="str">
        <f>VLOOKUP(D113,数据库!$A$1:$J$64584,3,FALSE)</f>
        <v>KDP2/2</v>
      </c>
      <c r="E114" s="24"/>
      <c r="F114" s="61" t="s">
        <v>283</v>
      </c>
      <c r="G114" s="58" t="str">
        <f>VLOOKUP(I113,数据库!$A$1:$J$64584,2,FALSE)</f>
        <v>J2/5</v>
      </c>
      <c r="H114" s="60" t="s">
        <v>284</v>
      </c>
      <c r="I114" s="58" t="str">
        <f>VLOOKUP(I113,数据库!$A$1:$J$64584,3,FALSE)</f>
        <v>CE24</v>
      </c>
      <c r="J114" s="24"/>
      <c r="K114" s="61" t="s">
        <v>283</v>
      </c>
      <c r="L114" s="58" t="str">
        <f>VLOOKUP(N113,数据库!$A$1:$J$64584,2,FALSE)</f>
        <v>J2/7</v>
      </c>
      <c r="M114" s="60" t="s">
        <v>284</v>
      </c>
      <c r="N114" s="58" t="str">
        <f>VLOOKUP(N113,数据库!$A$1:$J$64584,3,FALSE)</f>
        <v>KDP1/1</v>
      </c>
    </row>
    <row r="115" spans="1:86" ht="15" customHeight="1" x14ac:dyDescent="0.15">
      <c r="A115" s="60" t="s">
        <v>251</v>
      </c>
      <c r="B115" s="58" t="str">
        <f>VLOOKUP(D113,数据库!$A$1:$J$64584,6,FALSE)</f>
        <v>5556T</v>
      </c>
      <c r="C115" s="58" t="s">
        <v>285</v>
      </c>
      <c r="D115" s="58" t="str">
        <f>VLOOKUP(D113,数据库!$A$1:$J$64584,7,FALSE)</f>
        <v>5556T</v>
      </c>
      <c r="E115" s="24"/>
      <c r="F115" s="62" t="s">
        <v>251</v>
      </c>
      <c r="G115" s="58" t="str">
        <f>VLOOKUP(I113,数据库!$A$1:$J$64584,6,FALSE)</f>
        <v>半剥8</v>
      </c>
      <c r="H115" s="58" t="s">
        <v>285</v>
      </c>
      <c r="I115" s="58" t="str">
        <f>VLOOKUP(I113,数据库!$A$1:$J$64584,7,FALSE)</f>
        <v>半剥13</v>
      </c>
      <c r="J115" s="24"/>
      <c r="K115" s="62" t="s">
        <v>251</v>
      </c>
      <c r="L115" s="58" t="str">
        <f>VLOOKUP(N113,数据库!$A$1:$J$64584,6,FALSE)</f>
        <v>5556T</v>
      </c>
      <c r="M115" s="58" t="s">
        <v>285</v>
      </c>
      <c r="N115" s="58" t="str">
        <f>VLOOKUP(N113,数据库!$A$1:$J$64584,7,FALSE)</f>
        <v>5556T</v>
      </c>
    </row>
    <row r="116" spans="1:86" ht="15" customHeight="1" x14ac:dyDescent="0.15">
      <c r="A116" s="58" t="s">
        <v>247</v>
      </c>
      <c r="B116" s="58" t="str">
        <f>VLOOKUP(D113,数据库!$A$1:$J$64584,5,FALSE)</f>
        <v>0.5黑</v>
      </c>
      <c r="C116" s="26" t="s">
        <v>248</v>
      </c>
      <c r="D116" s="58" t="e">
        <f>VLOOKUP(D113,数据库!$A$1:$J$64584,11,FALSE)</f>
        <v>#REF!</v>
      </c>
      <c r="E116" s="24"/>
      <c r="F116" s="60" t="s">
        <v>247</v>
      </c>
      <c r="G116" s="58" t="str">
        <f>VLOOKUP(I113,数据库!$A$1:$J$64584,5,FALSE)</f>
        <v>0.5黑</v>
      </c>
      <c r="H116" s="26" t="s">
        <v>248</v>
      </c>
      <c r="I116" s="58" t="e">
        <f>VLOOKUP(I113,数据库!$A$1:$J$64584,11,FALSE)</f>
        <v>#REF!</v>
      </c>
      <c r="J116" s="24"/>
      <c r="K116" s="60" t="s">
        <v>247</v>
      </c>
      <c r="L116" s="58" t="str">
        <f>VLOOKUP(N113,数据库!$A$1:$J$64584,5,FALSE)</f>
        <v>0.5黑</v>
      </c>
      <c r="M116" s="26" t="s">
        <v>248</v>
      </c>
      <c r="N116" s="26" t="e">
        <f>VLOOKUP(N113,数据库!$A$1:$J$64584,11,FALSE)</f>
        <v>#REF!</v>
      </c>
    </row>
    <row r="117" spans="1:86" ht="15" customHeight="1" x14ac:dyDescent="0.15">
      <c r="A117" s="58" t="s">
        <v>249</v>
      </c>
      <c r="B117" s="58">
        <f>VLOOKUP(D113,数据库!$A$1:$J$64584,8,FALSE)</f>
        <v>1080</v>
      </c>
      <c r="C117" s="60" t="s">
        <v>286</v>
      </c>
      <c r="D117" s="26">
        <v>20</v>
      </c>
      <c r="E117" s="24"/>
      <c r="F117" s="60" t="s">
        <v>249</v>
      </c>
      <c r="G117" s="58">
        <f>VLOOKUP(I113,数据库!$A$1:$J$64584,8,FALSE)</f>
        <v>760</v>
      </c>
      <c r="H117" s="60" t="s">
        <v>286</v>
      </c>
      <c r="I117" s="26">
        <v>20</v>
      </c>
      <c r="J117" s="24"/>
      <c r="K117" s="60" t="s">
        <v>249</v>
      </c>
      <c r="L117" s="58">
        <f>VLOOKUP(N113,数据库!$A$1:$J$64584,8,FALSE)</f>
        <v>1050</v>
      </c>
      <c r="M117" s="60" t="s">
        <v>286</v>
      </c>
      <c r="N117" s="60">
        <v>20</v>
      </c>
    </row>
    <row r="118" spans="1:86" ht="15" customHeight="1" x14ac:dyDescent="0.15">
      <c r="A118" s="55" t="s">
        <v>250</v>
      </c>
      <c r="B118" s="274" t="str">
        <f>VLOOKUP(D113,数据库!$A$1:$J$64584,4,FALSE)</f>
        <v>标准</v>
      </c>
      <c r="C118" s="275"/>
      <c r="D118" s="275"/>
      <c r="E118" s="24"/>
      <c r="F118" s="55" t="s">
        <v>250</v>
      </c>
      <c r="G118" s="274" t="str">
        <f>VLOOKUP(I113,数据库!$A$1:$J$64584,4,FALSE)</f>
        <v>标准</v>
      </c>
      <c r="H118" s="275"/>
      <c r="I118" s="275"/>
      <c r="J118" s="24"/>
      <c r="K118" s="55" t="s">
        <v>250</v>
      </c>
      <c r="L118" s="274" t="str">
        <f>VLOOKUP(N113,数据库!$A$1:$J$64584,4,FALSE)</f>
        <v>标准（无机房）</v>
      </c>
      <c r="M118" s="275"/>
      <c r="N118" s="276"/>
    </row>
    <row r="119" spans="1:86" s="15" customFormat="1" ht="15" customHeight="1" x14ac:dyDescent="0.15">
      <c r="A119" s="16"/>
      <c r="B119" s="16"/>
      <c r="C119" s="16"/>
      <c r="D119" s="30"/>
      <c r="E119" s="16"/>
      <c r="F119" s="29"/>
      <c r="G119" s="16"/>
      <c r="H119" s="16"/>
      <c r="I119" s="30"/>
      <c r="J119" s="16"/>
      <c r="K119" s="29"/>
      <c r="L119" s="16"/>
      <c r="M119" s="16"/>
      <c r="N119" s="21"/>
      <c r="O119" s="17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</row>
    <row r="120" spans="1:86" ht="15" customHeight="1" x14ac:dyDescent="0.15">
      <c r="A120" s="282" t="s">
        <v>705</v>
      </c>
      <c r="B120" s="283"/>
      <c r="C120" s="57" t="s">
        <v>0</v>
      </c>
      <c r="D120" s="33">
        <f>D113+3</f>
        <v>52</v>
      </c>
      <c r="E120" s="24"/>
      <c r="F120" s="284" t="s">
        <v>705</v>
      </c>
      <c r="G120" s="283"/>
      <c r="H120" s="57" t="s">
        <v>0</v>
      </c>
      <c r="I120" s="33">
        <f>I113+3</f>
        <v>53</v>
      </c>
      <c r="J120" s="24"/>
      <c r="K120" s="284" t="s">
        <v>705</v>
      </c>
      <c r="L120" s="283"/>
      <c r="M120" s="57" t="s">
        <v>0</v>
      </c>
      <c r="N120" s="33">
        <f>N113+3</f>
        <v>54</v>
      </c>
    </row>
    <row r="121" spans="1:86" ht="15" customHeight="1" x14ac:dyDescent="0.15">
      <c r="A121" s="60" t="s">
        <v>281</v>
      </c>
      <c r="B121" s="58" t="str">
        <f>VLOOKUP(D120,数据库!$A$1:$J$64584,2,FALSE)</f>
        <v>J2/8</v>
      </c>
      <c r="C121" s="60" t="s">
        <v>282</v>
      </c>
      <c r="D121" s="58" t="str">
        <f>VLOOKUP(D120,数据库!$A$1:$J$64584,3,FALSE)</f>
        <v>KDP1/7</v>
      </c>
      <c r="E121" s="24"/>
      <c r="F121" s="61" t="s">
        <v>283</v>
      </c>
      <c r="G121" s="58" t="str">
        <f>VLOOKUP(I120,数据库!$A$1:$J$64584,2,FALSE)</f>
        <v>J2/10</v>
      </c>
      <c r="H121" s="60" t="s">
        <v>284</v>
      </c>
      <c r="I121" s="58" t="str">
        <f>VLOOKUP(I120,数据库!$A$1:$J$64584,3,FALSE)</f>
        <v>KDP2/8</v>
      </c>
      <c r="J121" s="24"/>
      <c r="K121" s="61" t="s">
        <v>283</v>
      </c>
      <c r="L121" s="58" t="str">
        <f>VLOOKUP(N120,数据库!$A$1:$J$64584,2,FALSE)</f>
        <v>J2/11</v>
      </c>
      <c r="M121" s="60" t="s">
        <v>284</v>
      </c>
      <c r="N121" s="58" t="str">
        <f>VLOOKUP(N120,数据库!$A$1:$J$64584,3,FALSE)</f>
        <v>KDP2/5</v>
      </c>
    </row>
    <row r="122" spans="1:86" ht="15" customHeight="1" x14ac:dyDescent="0.15">
      <c r="A122" s="60" t="s">
        <v>251</v>
      </c>
      <c r="B122" s="58" t="str">
        <f>VLOOKUP(D120,数据库!$A$1:$J$64584,6,FALSE)</f>
        <v>5556T</v>
      </c>
      <c r="C122" s="58" t="s">
        <v>285</v>
      </c>
      <c r="D122" s="58" t="str">
        <f>VLOOKUP(D120,数据库!$A$1:$J$64584,7,FALSE)</f>
        <v>5556T</v>
      </c>
      <c r="E122" s="24"/>
      <c r="F122" s="62" t="s">
        <v>251</v>
      </c>
      <c r="G122" s="58" t="str">
        <f>VLOOKUP(I120,数据库!$A$1:$J$64584,6,FALSE)</f>
        <v>5556T</v>
      </c>
      <c r="H122" s="58" t="s">
        <v>285</v>
      </c>
      <c r="I122" s="58" t="str">
        <f>VLOOKUP(I120,数据库!$A$1:$J$64584,7,FALSE)</f>
        <v>5556T</v>
      </c>
      <c r="J122" s="24"/>
      <c r="K122" s="62" t="s">
        <v>251</v>
      </c>
      <c r="L122" s="58" t="str">
        <f>VLOOKUP(N120,数据库!$A$1:$J$64584,6,FALSE)</f>
        <v>5556T</v>
      </c>
      <c r="M122" s="58" t="s">
        <v>285</v>
      </c>
      <c r="N122" s="58" t="str">
        <f>VLOOKUP(N120,数据库!$A$1:$J$64584,7,FALSE)</f>
        <v>5556T</v>
      </c>
    </row>
    <row r="123" spans="1:86" ht="15" customHeight="1" x14ac:dyDescent="0.15">
      <c r="A123" s="58" t="s">
        <v>247</v>
      </c>
      <c r="B123" s="58" t="str">
        <f>VLOOKUP(D120,数据库!$A$1:$J$64584,5,FALSE)</f>
        <v>0.5黑</v>
      </c>
      <c r="C123" s="26" t="s">
        <v>248</v>
      </c>
      <c r="D123" s="58" t="e">
        <f>VLOOKUP(D120,数据库!$A$1:$J$64584,11,FALSE)</f>
        <v>#REF!</v>
      </c>
      <c r="E123" s="24"/>
      <c r="F123" s="60" t="s">
        <v>247</v>
      </c>
      <c r="G123" s="58" t="str">
        <f>VLOOKUP(I120,数据库!$A$1:$J$64584,5,FALSE)</f>
        <v>0.5黑</v>
      </c>
      <c r="H123" s="26" t="s">
        <v>248</v>
      </c>
      <c r="I123" s="58" t="e">
        <f>VLOOKUP(I120,数据库!$A$1:$J$64584,11,FALSE)</f>
        <v>#REF!</v>
      </c>
      <c r="J123" s="24"/>
      <c r="K123" s="60" t="s">
        <v>247</v>
      </c>
      <c r="L123" s="58" t="str">
        <f>VLOOKUP(N120,数据库!$A$1:$J$64584,5,FALSE)</f>
        <v>0.5黑</v>
      </c>
      <c r="M123" s="26" t="s">
        <v>248</v>
      </c>
      <c r="N123" s="26" t="e">
        <f>VLOOKUP(N120,数据库!$A$1:$J$64584,11,FALSE)</f>
        <v>#REF!</v>
      </c>
    </row>
    <row r="124" spans="1:86" ht="15" customHeight="1" x14ac:dyDescent="0.15">
      <c r="A124" s="58" t="s">
        <v>249</v>
      </c>
      <c r="B124" s="58">
        <f>VLOOKUP(D120,数据库!$A$1:$J$64584,8,FALSE)</f>
        <v>1050</v>
      </c>
      <c r="C124" s="60" t="s">
        <v>286</v>
      </c>
      <c r="D124" s="26">
        <v>20</v>
      </c>
      <c r="E124" s="24"/>
      <c r="F124" s="60" t="s">
        <v>249</v>
      </c>
      <c r="G124" s="58" t="str">
        <f>VLOOKUP(I120,数据库!$A$1:$J$64584,8,FALSE)</f>
        <v>1080</v>
      </c>
      <c r="H124" s="60" t="s">
        <v>286</v>
      </c>
      <c r="I124" s="26">
        <v>20</v>
      </c>
      <c r="J124" s="24"/>
      <c r="K124" s="60" t="s">
        <v>249</v>
      </c>
      <c r="L124" s="58" t="str">
        <f>VLOOKUP(N120,数据库!$A$1:$J$64584,8,FALSE)</f>
        <v>1080</v>
      </c>
      <c r="M124" s="60" t="s">
        <v>286</v>
      </c>
      <c r="N124" s="60">
        <v>20</v>
      </c>
    </row>
    <row r="125" spans="1:86" ht="15" customHeight="1" x14ac:dyDescent="0.15">
      <c r="A125" s="55" t="s">
        <v>250</v>
      </c>
      <c r="B125" s="274" t="str">
        <f>VLOOKUP(D120,数据库!$A$1:$J$64584,4,FALSE)</f>
        <v>标准（无机房）</v>
      </c>
      <c r="C125" s="275"/>
      <c r="D125" s="275"/>
      <c r="E125" s="24"/>
      <c r="F125" s="55" t="s">
        <v>250</v>
      </c>
      <c r="G125" s="274" t="str">
        <f>VLOOKUP(I120,数据库!$A$1:$J$64584,4,FALSE)</f>
        <v>标准</v>
      </c>
      <c r="H125" s="275"/>
      <c r="I125" s="275"/>
      <c r="J125" s="24"/>
      <c r="K125" s="55" t="s">
        <v>250</v>
      </c>
      <c r="L125" s="274" t="str">
        <f>VLOOKUP(N120,数据库!$A$1:$J$64584,4,FALSE)</f>
        <v>标准</v>
      </c>
      <c r="M125" s="275"/>
      <c r="N125" s="276"/>
    </row>
    <row r="126" spans="1:86" s="15" customFormat="1" ht="15" customHeight="1" x14ac:dyDescent="0.15">
      <c r="A126" s="16"/>
      <c r="B126" s="16"/>
      <c r="C126" s="16"/>
      <c r="D126" s="30"/>
      <c r="E126" s="16"/>
      <c r="F126" s="29"/>
      <c r="G126" s="16"/>
      <c r="H126" s="16"/>
      <c r="I126" s="30"/>
      <c r="J126" s="16"/>
      <c r="K126" s="29"/>
      <c r="L126" s="16"/>
      <c r="M126" s="16"/>
      <c r="N126" s="21"/>
      <c r="O126" s="17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</row>
    <row r="127" spans="1:86" ht="15" customHeight="1" x14ac:dyDescent="0.15">
      <c r="A127" s="282" t="s">
        <v>705</v>
      </c>
      <c r="B127" s="283"/>
      <c r="C127" s="57" t="s">
        <v>0</v>
      </c>
      <c r="D127" s="33">
        <f>D120+3</f>
        <v>55</v>
      </c>
      <c r="E127" s="24"/>
      <c r="F127" s="284" t="s">
        <v>705</v>
      </c>
      <c r="G127" s="283"/>
      <c r="H127" s="57" t="s">
        <v>0</v>
      </c>
      <c r="I127" s="33">
        <f>I120+3</f>
        <v>56</v>
      </c>
      <c r="J127" s="24"/>
      <c r="K127" s="284" t="s">
        <v>705</v>
      </c>
      <c r="L127" s="283"/>
      <c r="M127" s="57" t="s">
        <v>0</v>
      </c>
      <c r="N127" s="33">
        <f>N120+3</f>
        <v>57</v>
      </c>
    </row>
    <row r="128" spans="1:86" ht="15" customHeight="1" x14ac:dyDescent="0.15">
      <c r="A128" s="60" t="s">
        <v>281</v>
      </c>
      <c r="B128" s="58" t="str">
        <f>VLOOKUP(D127,数据库!$A$1:$J$64584,2,FALSE)</f>
        <v>J2/12</v>
      </c>
      <c r="C128" s="60" t="s">
        <v>282</v>
      </c>
      <c r="D128" s="58" t="str">
        <f>VLOOKUP(D127,数据库!$A$1:$J$64584,3,FALSE)</f>
        <v>KDP2/6</v>
      </c>
      <c r="E128" s="24"/>
      <c r="F128" s="61" t="s">
        <v>283</v>
      </c>
      <c r="G128" s="58" t="str">
        <f>VLOOKUP(I127,数据库!$A$1:$J$64584,2,FALSE)</f>
        <v>J2/14</v>
      </c>
      <c r="H128" s="60" t="s">
        <v>284</v>
      </c>
      <c r="I128" s="58" t="str">
        <f>VLOOKUP(I127,数据库!$A$1:$J$64584,3,FALSE)</f>
        <v>KDP1/6</v>
      </c>
      <c r="J128" s="24"/>
      <c r="K128" s="61" t="s">
        <v>283</v>
      </c>
      <c r="L128" s="58" t="str">
        <f>VLOOKUP(N127,数据库!$A$1:$J$64584,2,FALSE)</f>
        <v>SZDY/E1/3</v>
      </c>
      <c r="M128" s="60" t="s">
        <v>284</v>
      </c>
      <c r="N128" s="58" t="str">
        <f>VLOOKUP(N127,数据库!$A$1:$J$64584,3,FALSE)</f>
        <v>KP/3</v>
      </c>
    </row>
    <row r="129" spans="1:86" ht="15" customHeight="1" x14ac:dyDescent="0.15">
      <c r="A129" s="60" t="s">
        <v>251</v>
      </c>
      <c r="B129" s="58" t="str">
        <f>VLOOKUP(D127,数据库!$A$1:$J$64584,6,FALSE)</f>
        <v>5556T</v>
      </c>
      <c r="C129" s="58" t="s">
        <v>285</v>
      </c>
      <c r="D129" s="58" t="str">
        <f>VLOOKUP(D127,数据库!$A$1:$J$64584,7,FALSE)</f>
        <v>5556T</v>
      </c>
      <c r="E129" s="24"/>
      <c r="F129" s="62" t="s">
        <v>251</v>
      </c>
      <c r="G129" s="58" t="str">
        <f>VLOOKUP(I127,数据库!$A$1:$J$64584,6,FALSE)</f>
        <v>5556T</v>
      </c>
      <c r="H129" s="58" t="s">
        <v>285</v>
      </c>
      <c r="I129" s="58" t="str">
        <f>VLOOKUP(I127,数据库!$A$1:$J$64584,7,FALSE)</f>
        <v>5556T</v>
      </c>
      <c r="J129" s="24"/>
      <c r="K129" s="62" t="s">
        <v>251</v>
      </c>
      <c r="L129" s="58" t="str">
        <f>VLOOKUP(N127,数据库!$A$1:$J$64584,6,FALSE)</f>
        <v>5556T</v>
      </c>
      <c r="M129" s="58" t="s">
        <v>285</v>
      </c>
      <c r="N129" s="58" t="str">
        <f>VLOOKUP(N127,数据库!$A$1:$J$64584,7,FALSE)</f>
        <v>5556T</v>
      </c>
    </row>
    <row r="130" spans="1:86" ht="15" customHeight="1" x14ac:dyDescent="0.15">
      <c r="A130" s="58" t="s">
        <v>247</v>
      </c>
      <c r="B130" s="58" t="str">
        <f>VLOOKUP(D127,数据库!$A$1:$J$64584,5,FALSE)</f>
        <v>0.5黑</v>
      </c>
      <c r="C130" s="26" t="s">
        <v>248</v>
      </c>
      <c r="D130" s="58" t="e">
        <f>VLOOKUP(D127,数据库!$A$1:$J$64584,11,FALSE)</f>
        <v>#REF!</v>
      </c>
      <c r="E130" s="24"/>
      <c r="F130" s="60" t="s">
        <v>247</v>
      </c>
      <c r="G130" s="58" t="str">
        <f>VLOOKUP(I127,数据库!$A$1:$J$64584,5,FALSE)</f>
        <v>0.5黑</v>
      </c>
      <c r="H130" s="26" t="s">
        <v>248</v>
      </c>
      <c r="I130" s="58" t="e">
        <f>VLOOKUP(I127,数据库!$A$1:$J$64584,11,FALSE)</f>
        <v>#REF!</v>
      </c>
      <c r="J130" s="24"/>
      <c r="K130" s="60" t="s">
        <v>247</v>
      </c>
      <c r="L130" s="58" t="str">
        <f>VLOOKUP(N127,数据库!$A$1:$J$64584,5,FALSE)</f>
        <v>0.75黑</v>
      </c>
      <c r="M130" s="26" t="s">
        <v>248</v>
      </c>
      <c r="N130" s="26" t="e">
        <f>VLOOKUP(N127,数据库!$A$1:$J$64584,11,FALSE)</f>
        <v>#REF!</v>
      </c>
    </row>
    <row r="131" spans="1:86" ht="15" customHeight="1" x14ac:dyDescent="0.15">
      <c r="A131" s="58" t="s">
        <v>249</v>
      </c>
      <c r="B131" s="58" t="str">
        <f>VLOOKUP(D127,数据库!$A$1:$J$64584,8,FALSE)</f>
        <v>1080</v>
      </c>
      <c r="C131" s="60" t="s">
        <v>286</v>
      </c>
      <c r="D131" s="26">
        <v>20</v>
      </c>
      <c r="E131" s="24"/>
      <c r="F131" s="60" t="s">
        <v>249</v>
      </c>
      <c r="G131" s="58">
        <f>VLOOKUP(I127,数据库!$A$1:$J$64584,8,FALSE)</f>
        <v>1050</v>
      </c>
      <c r="H131" s="60" t="s">
        <v>286</v>
      </c>
      <c r="I131" s="26">
        <v>20</v>
      </c>
      <c r="J131" s="24"/>
      <c r="K131" s="60" t="s">
        <v>249</v>
      </c>
      <c r="L131" s="58">
        <f>VLOOKUP(N127,数据库!$A$1:$J$64584,8,FALSE)</f>
        <v>960</v>
      </c>
      <c r="M131" s="60" t="s">
        <v>286</v>
      </c>
      <c r="N131" s="60">
        <v>20</v>
      </c>
    </row>
    <row r="132" spans="1:86" ht="15" customHeight="1" x14ac:dyDescent="0.15">
      <c r="A132" s="55" t="s">
        <v>250</v>
      </c>
      <c r="B132" s="274" t="str">
        <f>VLOOKUP(D127,数据库!$A$1:$J$64584,4,FALSE)</f>
        <v>标准</v>
      </c>
      <c r="C132" s="275"/>
      <c r="D132" s="275"/>
      <c r="E132" s="24"/>
      <c r="F132" s="55" t="s">
        <v>250</v>
      </c>
      <c r="G132" s="274" t="str">
        <f>VLOOKUP(I127,数据库!$A$1:$J$64584,4,FALSE)</f>
        <v>标准（无机房）</v>
      </c>
      <c r="H132" s="275"/>
      <c r="I132" s="275"/>
      <c r="J132" s="24"/>
      <c r="K132" s="55" t="s">
        <v>250</v>
      </c>
      <c r="L132" s="274" t="str">
        <f>VLOOKUP(N127,数据库!$A$1:$J$64584,4,FALSE)</f>
        <v>无机房</v>
      </c>
      <c r="M132" s="275"/>
      <c r="N132" s="276"/>
    </row>
    <row r="133" spans="1:86" s="15" customFormat="1" ht="15" customHeight="1" x14ac:dyDescent="0.15">
      <c r="A133" s="16"/>
      <c r="B133" s="16"/>
      <c r="C133" s="16"/>
      <c r="D133" s="30"/>
      <c r="E133" s="16"/>
      <c r="F133" s="29"/>
      <c r="G133" s="16"/>
      <c r="H133" s="16"/>
      <c r="I133" s="30"/>
      <c r="J133" s="16"/>
      <c r="K133" s="29"/>
      <c r="L133" s="16"/>
      <c r="M133" s="16"/>
      <c r="N133" s="21"/>
      <c r="O133" s="17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</row>
    <row r="134" spans="1:86" ht="15" customHeight="1" x14ac:dyDescent="0.15">
      <c r="A134" s="282" t="s">
        <v>705</v>
      </c>
      <c r="B134" s="283"/>
      <c r="C134" s="57" t="s">
        <v>0</v>
      </c>
      <c r="D134" s="33">
        <f>D127+3</f>
        <v>58</v>
      </c>
      <c r="E134" s="24"/>
      <c r="F134" s="284" t="s">
        <v>705</v>
      </c>
      <c r="G134" s="283"/>
      <c r="H134" s="57" t="s">
        <v>0</v>
      </c>
      <c r="I134" s="33">
        <f>I127+3</f>
        <v>59</v>
      </c>
      <c r="J134" s="24"/>
      <c r="K134" s="284" t="s">
        <v>705</v>
      </c>
      <c r="L134" s="283"/>
      <c r="M134" s="57" t="s">
        <v>0</v>
      </c>
      <c r="N134" s="33">
        <f>N127+3</f>
        <v>60</v>
      </c>
    </row>
    <row r="135" spans="1:86" ht="15" customHeight="1" x14ac:dyDescent="0.15">
      <c r="A135" s="60" t="s">
        <v>281</v>
      </c>
      <c r="B135" s="58" t="str">
        <f>VLOOKUP(D134,数据库!$A$1:$J$64584,2,FALSE)</f>
        <v>SZDY/E1/3</v>
      </c>
      <c r="C135" s="60" t="s">
        <v>282</v>
      </c>
      <c r="D135" s="58" t="str">
        <f>VLOOKUP(D134,数据库!$A$1:$J$64584,3,FALSE)</f>
        <v>J1/10</v>
      </c>
      <c r="E135" s="24"/>
      <c r="F135" s="61" t="s">
        <v>283</v>
      </c>
      <c r="G135" s="58" t="str">
        <f>VLOOKUP(I134,数据库!$A$1:$J$64584,2,FALSE)</f>
        <v>SZDY/E1/4</v>
      </c>
      <c r="H135" s="60" t="s">
        <v>284</v>
      </c>
      <c r="I135" s="58" t="str">
        <f>VLOOKUP(I134,数据库!$A$1:$J$64584,3,FALSE)</f>
        <v>KP/1</v>
      </c>
      <c r="J135" s="24"/>
      <c r="K135" s="61" t="s">
        <v>283</v>
      </c>
      <c r="L135" s="58" t="str">
        <f>VLOOKUP(N134,数据库!$A$1:$J$64584,2,FALSE)</f>
        <v>SZDY/E1/4</v>
      </c>
      <c r="M135" s="60" t="s">
        <v>284</v>
      </c>
      <c r="N135" s="58" t="str">
        <f>VLOOKUP(N134,数据库!$A$1:$J$64584,3,FALSE)</f>
        <v>FJK/24</v>
      </c>
    </row>
    <row r="136" spans="1:86" ht="15" customHeight="1" x14ac:dyDescent="0.15">
      <c r="A136" s="60" t="s">
        <v>251</v>
      </c>
      <c r="B136" s="58">
        <f>VLOOKUP(D134,数据库!$A$1:$J$64584,6,FALSE)</f>
        <v>0</v>
      </c>
      <c r="C136" s="58" t="s">
        <v>285</v>
      </c>
      <c r="D136" s="58" t="str">
        <f>VLOOKUP(D134,数据库!$A$1:$J$64584,7,FALSE)</f>
        <v>5556T</v>
      </c>
      <c r="E136" s="24"/>
      <c r="F136" s="62" t="s">
        <v>251</v>
      </c>
      <c r="G136" s="58" t="str">
        <f>VLOOKUP(I134,数据库!$A$1:$J$64584,6,FALSE)</f>
        <v>5556T</v>
      </c>
      <c r="H136" s="58" t="s">
        <v>285</v>
      </c>
      <c r="I136" s="58" t="str">
        <f>VLOOKUP(I134,数据库!$A$1:$J$64584,7,FALSE)</f>
        <v>5556T</v>
      </c>
      <c r="J136" s="24"/>
      <c r="K136" s="62" t="s">
        <v>251</v>
      </c>
      <c r="L136" s="58">
        <f>VLOOKUP(N134,数据库!$A$1:$J$64584,6,FALSE)</f>
        <v>0</v>
      </c>
      <c r="M136" s="58" t="s">
        <v>285</v>
      </c>
      <c r="N136" s="58" t="str">
        <f>VLOOKUP(N134,数据库!$A$1:$J$64584,7,FALSE)</f>
        <v>红4</v>
      </c>
    </row>
    <row r="137" spans="1:86" ht="15" customHeight="1" x14ac:dyDescent="0.15">
      <c r="A137" s="58" t="s">
        <v>247</v>
      </c>
      <c r="B137" s="58" t="str">
        <f>VLOOKUP(D134,数据库!$A$1:$J$64584,5,FALSE)</f>
        <v>0.75黑</v>
      </c>
      <c r="C137" s="26" t="s">
        <v>248</v>
      </c>
      <c r="D137" s="58" t="e">
        <f>VLOOKUP(D134,数据库!$A$1:$J$64584,11,FALSE)</f>
        <v>#REF!</v>
      </c>
      <c r="E137" s="24"/>
      <c r="F137" s="60" t="s">
        <v>247</v>
      </c>
      <c r="G137" s="58" t="str">
        <f>VLOOKUP(I134,数据库!$A$1:$J$64584,5,FALSE)</f>
        <v>0.75黑</v>
      </c>
      <c r="H137" s="26" t="s">
        <v>248</v>
      </c>
      <c r="I137" s="58" t="e">
        <f>VLOOKUP(I134,数据库!$A$1:$J$64584,11,FALSE)</f>
        <v>#REF!</v>
      </c>
      <c r="J137" s="24"/>
      <c r="K137" s="60" t="s">
        <v>247</v>
      </c>
      <c r="L137" s="58" t="str">
        <f>VLOOKUP(N134,数据库!$A$1:$J$64584,5,FALSE)</f>
        <v>0.75黑</v>
      </c>
      <c r="M137" s="26" t="s">
        <v>248</v>
      </c>
      <c r="N137" s="26" t="e">
        <f>VLOOKUP(N134,数据库!$A$1:$J$64584,11,FALSE)</f>
        <v>#REF!</v>
      </c>
    </row>
    <row r="138" spans="1:86" ht="15" customHeight="1" x14ac:dyDescent="0.15">
      <c r="A138" s="58" t="s">
        <v>249</v>
      </c>
      <c r="B138" s="58">
        <f>VLOOKUP(D134,数据库!$A$1:$J$64584,8,FALSE)</f>
        <v>1250</v>
      </c>
      <c r="C138" s="60" t="s">
        <v>286</v>
      </c>
      <c r="D138" s="26">
        <v>20</v>
      </c>
      <c r="E138" s="24"/>
      <c r="F138" s="60" t="s">
        <v>249</v>
      </c>
      <c r="G138" s="58">
        <f>VLOOKUP(I134,数据库!$A$1:$J$64584,8,FALSE)</f>
        <v>960</v>
      </c>
      <c r="H138" s="60" t="s">
        <v>286</v>
      </c>
      <c r="I138" s="26">
        <v>20</v>
      </c>
      <c r="J138" s="24"/>
      <c r="K138" s="60" t="s">
        <v>249</v>
      </c>
      <c r="L138" s="58">
        <f>VLOOKUP(N134,数据库!$A$1:$J$64584,8,FALSE)</f>
        <v>1250</v>
      </c>
      <c r="M138" s="60" t="s">
        <v>286</v>
      </c>
      <c r="N138" s="60">
        <v>20</v>
      </c>
    </row>
    <row r="139" spans="1:86" ht="15" customHeight="1" x14ac:dyDescent="0.15">
      <c r="A139" s="55" t="s">
        <v>250</v>
      </c>
      <c r="B139" s="274" t="str">
        <f>VLOOKUP(D134,数据库!$A$1:$J$64584,4,FALSE)</f>
        <v>无机房</v>
      </c>
      <c r="C139" s="275"/>
      <c r="D139" s="275"/>
      <c r="E139" s="24"/>
      <c r="F139" s="55" t="s">
        <v>250</v>
      </c>
      <c r="G139" s="274" t="str">
        <f>VLOOKUP(I134,数据库!$A$1:$J$64584,4,FALSE)</f>
        <v>无机房</v>
      </c>
      <c r="H139" s="275"/>
      <c r="I139" s="275"/>
      <c r="J139" s="24"/>
      <c r="K139" s="55" t="s">
        <v>250</v>
      </c>
      <c r="L139" s="274" t="str">
        <f>VLOOKUP(N134,数据库!$A$1:$J$64584,4,FALSE)</f>
        <v>无机房</v>
      </c>
      <c r="M139" s="275"/>
      <c r="N139" s="276"/>
    </row>
    <row r="140" spans="1:86" s="15" customFormat="1" ht="15" customHeight="1" x14ac:dyDescent="0.15">
      <c r="A140" s="16"/>
      <c r="B140" s="16"/>
      <c r="C140" s="16"/>
      <c r="D140" s="30"/>
      <c r="E140" s="16"/>
      <c r="F140" s="29"/>
      <c r="G140" s="16"/>
      <c r="H140" s="16"/>
      <c r="I140" s="30"/>
      <c r="J140" s="16"/>
      <c r="K140" s="29"/>
      <c r="L140" s="16"/>
      <c r="M140" s="16"/>
      <c r="N140" s="21"/>
      <c r="O140" s="17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</row>
    <row r="141" spans="1:86" ht="15" customHeight="1" x14ac:dyDescent="0.15">
      <c r="A141" s="282" t="s">
        <v>705</v>
      </c>
      <c r="B141" s="283"/>
      <c r="C141" s="57" t="s">
        <v>0</v>
      </c>
      <c r="D141" s="33">
        <f>D134+3</f>
        <v>61</v>
      </c>
      <c r="E141" s="24"/>
      <c r="F141" s="284" t="s">
        <v>705</v>
      </c>
      <c r="G141" s="283"/>
      <c r="H141" s="57" t="s">
        <v>0</v>
      </c>
      <c r="I141" s="33">
        <f>I134+3</f>
        <v>62</v>
      </c>
      <c r="J141" s="24"/>
      <c r="K141" s="284" t="s">
        <v>705</v>
      </c>
      <c r="L141" s="283"/>
      <c r="M141" s="57" t="s">
        <v>0</v>
      </c>
      <c r="N141" s="33">
        <f>N134+3</f>
        <v>63</v>
      </c>
    </row>
    <row r="142" spans="1:86" ht="15" customHeight="1" x14ac:dyDescent="0.15">
      <c r="A142" s="60" t="s">
        <v>281</v>
      </c>
      <c r="B142" s="58" t="str">
        <f>VLOOKUP(D141,数据库!$A$1:$J$64584,2,FALSE)</f>
        <v>SZDY/E1/5</v>
      </c>
      <c r="C142" s="60" t="s">
        <v>282</v>
      </c>
      <c r="D142" s="58" t="str">
        <f>VLOOKUP(D141,数据库!$A$1:$J$64584,3,FALSE)</f>
        <v>KH1/3</v>
      </c>
      <c r="E142" s="24"/>
      <c r="F142" s="61" t="s">
        <v>283</v>
      </c>
      <c r="G142" s="58" t="str">
        <f>VLOOKUP(I141,数据库!$A$1:$J$64584,2,FALSE)</f>
        <v>SZDY/E1/6</v>
      </c>
      <c r="H142" s="60" t="s">
        <v>284</v>
      </c>
      <c r="I142" s="58" t="str">
        <f>VLOOKUP(I141,数据库!$A$1:$J$64584,3,FALSE)</f>
        <v>KD/14</v>
      </c>
      <c r="J142" s="24"/>
      <c r="K142" s="61" t="s">
        <v>283</v>
      </c>
      <c r="L142" s="58" t="str">
        <f>VLOOKUP(N141,数据库!$A$1:$J$64584,2,FALSE)</f>
        <v>SZDY/E1/6</v>
      </c>
      <c r="M142" s="60" t="s">
        <v>284</v>
      </c>
      <c r="N142" s="58" t="str">
        <f>VLOOKUP(N141,数据库!$A$1:$J$64584,3,FALSE)</f>
        <v>LP2/+</v>
      </c>
    </row>
    <row r="143" spans="1:86" ht="15" customHeight="1" x14ac:dyDescent="0.15">
      <c r="A143" s="60" t="s">
        <v>251</v>
      </c>
      <c r="B143" s="58" t="str">
        <f>VLOOKUP(D141,数据库!$A$1:$J$64584,6,FALSE)</f>
        <v>5556T</v>
      </c>
      <c r="C143" s="58" t="s">
        <v>285</v>
      </c>
      <c r="D143" s="58" t="str">
        <f>VLOOKUP(D141,数据库!$A$1:$J$64584,7,FALSE)</f>
        <v>剥8</v>
      </c>
      <c r="E143" s="24"/>
      <c r="F143" s="62" t="s">
        <v>251</v>
      </c>
      <c r="G143" s="58" t="str">
        <f>VLOOKUP(I141,数据库!$A$1:$J$64584,6,FALSE)</f>
        <v>5556T</v>
      </c>
      <c r="H143" s="58" t="s">
        <v>285</v>
      </c>
      <c r="I143" s="58" t="str">
        <f>VLOOKUP(I141,数据库!$A$1:$J$64584,7,FALSE)</f>
        <v>5556T</v>
      </c>
      <c r="J143" s="24"/>
      <c r="K143" s="62" t="s">
        <v>251</v>
      </c>
      <c r="L143" s="58">
        <f>VLOOKUP(N141,数据库!$A$1:$J$64584,6,FALSE)</f>
        <v>0</v>
      </c>
      <c r="M143" s="58" t="s">
        <v>285</v>
      </c>
      <c r="N143" s="58" t="str">
        <f>VLOOKUP(N141,数据库!$A$1:$J$64584,7,FALSE)</f>
        <v>剥13</v>
      </c>
    </row>
    <row r="144" spans="1:86" ht="15" customHeight="1" x14ac:dyDescent="0.15">
      <c r="A144" s="58" t="s">
        <v>247</v>
      </c>
      <c r="B144" s="58" t="str">
        <f>VLOOKUP(D141,数据库!$A$1:$J$64584,5,FALSE)</f>
        <v>0.5黑</v>
      </c>
      <c r="C144" s="26" t="s">
        <v>248</v>
      </c>
      <c r="D144" s="58" t="e">
        <f>VLOOKUP(D141,数据库!$A$1:$J$64584,11,FALSE)</f>
        <v>#REF!</v>
      </c>
      <c r="E144" s="24"/>
      <c r="F144" s="60" t="s">
        <v>247</v>
      </c>
      <c r="G144" s="58" t="str">
        <f>VLOOKUP(I141,数据库!$A$1:$J$64584,5,FALSE)</f>
        <v>0.5黑</v>
      </c>
      <c r="H144" s="26" t="s">
        <v>248</v>
      </c>
      <c r="I144" s="58" t="e">
        <f>VLOOKUP(I141,数据库!$A$1:$J$64584,11,FALSE)</f>
        <v>#REF!</v>
      </c>
      <c r="J144" s="24"/>
      <c r="K144" s="60" t="s">
        <v>247</v>
      </c>
      <c r="L144" s="58" t="str">
        <f>VLOOKUP(N141,数据库!$A$1:$J$64584,5,FALSE)</f>
        <v>0.5黑</v>
      </c>
      <c r="M144" s="26" t="s">
        <v>248</v>
      </c>
      <c r="N144" s="26" t="e">
        <f>VLOOKUP(N141,数据库!$A$1:$J$64584,11,FALSE)</f>
        <v>#REF!</v>
      </c>
    </row>
    <row r="145" spans="1:86" ht="15" customHeight="1" x14ac:dyDescent="0.15">
      <c r="A145" s="58" t="s">
        <v>249</v>
      </c>
      <c r="B145" s="58">
        <f>VLOOKUP(D141,数据库!$A$1:$J$64584,8,FALSE)</f>
        <v>1180</v>
      </c>
      <c r="C145" s="60" t="s">
        <v>286</v>
      </c>
      <c r="D145" s="26">
        <v>20</v>
      </c>
      <c r="E145" s="24"/>
      <c r="F145" s="60" t="s">
        <v>249</v>
      </c>
      <c r="G145" s="58">
        <f>VLOOKUP(I141,数据库!$A$1:$J$64584,8,FALSE)</f>
        <v>1020</v>
      </c>
      <c r="H145" s="60" t="s">
        <v>286</v>
      </c>
      <c r="I145" s="26">
        <v>20</v>
      </c>
      <c r="J145" s="24"/>
      <c r="K145" s="60" t="s">
        <v>249</v>
      </c>
      <c r="L145" s="58">
        <f>VLOOKUP(N141,数据库!$A$1:$J$64584,8,FALSE)</f>
        <v>470</v>
      </c>
      <c r="M145" s="60" t="s">
        <v>286</v>
      </c>
      <c r="N145" s="60">
        <v>20</v>
      </c>
    </row>
    <row r="146" spans="1:86" ht="15" customHeight="1" x14ac:dyDescent="0.15">
      <c r="A146" s="55" t="s">
        <v>250</v>
      </c>
      <c r="B146" s="274" t="str">
        <f>VLOOKUP(D141,数据库!$A$1:$J$64584,4,FALSE)</f>
        <v>无机房</v>
      </c>
      <c r="C146" s="275"/>
      <c r="D146" s="275"/>
      <c r="E146" s="24"/>
      <c r="F146" s="55" t="s">
        <v>250</v>
      </c>
      <c r="G146" s="274" t="str">
        <f>VLOOKUP(I141,数据库!$A$1:$J$64584,4,FALSE)</f>
        <v>无机房</v>
      </c>
      <c r="H146" s="275"/>
      <c r="I146" s="275"/>
      <c r="J146" s="24"/>
      <c r="K146" s="55" t="s">
        <v>250</v>
      </c>
      <c r="L146" s="274" t="str">
        <f>VLOOKUP(N141,数据库!$A$1:$J$64584,4,FALSE)</f>
        <v>无机房</v>
      </c>
      <c r="M146" s="275"/>
      <c r="N146" s="276"/>
    </row>
    <row r="147" spans="1:86" s="15" customFormat="1" ht="15" customHeight="1" x14ac:dyDescent="0.15">
      <c r="A147" s="16"/>
      <c r="B147" s="16"/>
      <c r="C147" s="16"/>
      <c r="D147" s="30"/>
      <c r="E147" s="16"/>
      <c r="F147" s="29"/>
      <c r="G147" s="16"/>
      <c r="H147" s="16"/>
      <c r="I147" s="30"/>
      <c r="J147" s="16"/>
      <c r="K147" s="29"/>
      <c r="L147" s="16"/>
      <c r="M147" s="16"/>
      <c r="N147" s="21"/>
      <c r="O147" s="17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</row>
    <row r="148" spans="1:86" ht="15" customHeight="1" x14ac:dyDescent="0.15">
      <c r="A148" s="282" t="s">
        <v>705</v>
      </c>
      <c r="B148" s="283"/>
      <c r="C148" s="57" t="s">
        <v>0</v>
      </c>
      <c r="D148" s="33">
        <f>D141+3</f>
        <v>64</v>
      </c>
      <c r="E148" s="24"/>
      <c r="F148" s="284" t="s">
        <v>705</v>
      </c>
      <c r="G148" s="283"/>
      <c r="H148" s="57" t="s">
        <v>0</v>
      </c>
      <c r="I148" s="33">
        <f>I141+3</f>
        <v>65</v>
      </c>
      <c r="J148" s="24"/>
      <c r="K148" s="284" t="s">
        <v>705</v>
      </c>
      <c r="L148" s="283"/>
      <c r="M148" s="57" t="s">
        <v>0</v>
      </c>
      <c r="N148" s="33">
        <f>N141+3</f>
        <v>66</v>
      </c>
    </row>
    <row r="149" spans="1:86" ht="15" customHeight="1" x14ac:dyDescent="0.15">
      <c r="A149" s="60" t="s">
        <v>281</v>
      </c>
      <c r="B149" s="58" t="str">
        <f>VLOOKUP(D148,数据库!$A$1:$J$64584,2,FALSE)</f>
        <v>SZDY/E1/7</v>
      </c>
      <c r="C149" s="60" t="s">
        <v>282</v>
      </c>
      <c r="D149" s="58" t="str">
        <f>VLOOKUP(D148,数据库!$A$1:$J$64584,3,FALSE)</f>
        <v>KH1/4</v>
      </c>
      <c r="E149" s="24"/>
      <c r="F149" s="61" t="s">
        <v>283</v>
      </c>
      <c r="G149" s="58" t="str">
        <f>VLOOKUP(I148,数据库!$A$1:$J$64584,2,FALSE)</f>
        <v>SZDY/E1/8</v>
      </c>
      <c r="H149" s="60" t="s">
        <v>284</v>
      </c>
      <c r="I149" s="58" t="str">
        <f>VLOOKUP(I148,数据库!$A$1:$J$64584,3,FALSE)</f>
        <v>DLQ/COM</v>
      </c>
      <c r="J149" s="24"/>
      <c r="K149" s="61" t="s">
        <v>283</v>
      </c>
      <c r="L149" s="58" t="str">
        <f>VLOOKUP(N148,数据库!$A$1:$J$64584,2,FALSE)</f>
        <v>SZDY/E1/9</v>
      </c>
      <c r="M149" s="60" t="s">
        <v>284</v>
      </c>
      <c r="N149" s="58" t="str">
        <f>VLOOKUP(N148,数据库!$A$1:$J$64584,3,FALSE)</f>
        <v>KD/16</v>
      </c>
    </row>
    <row r="150" spans="1:86" ht="15" customHeight="1" x14ac:dyDescent="0.15">
      <c r="A150" s="60" t="s">
        <v>251</v>
      </c>
      <c r="B150" s="58" t="str">
        <f>VLOOKUP(D148,数据库!$A$1:$J$64584,6,FALSE)</f>
        <v>5556T</v>
      </c>
      <c r="C150" s="58" t="s">
        <v>285</v>
      </c>
      <c r="D150" s="58" t="str">
        <f>VLOOKUP(D148,数据库!$A$1:$J$64584,7,FALSE)</f>
        <v>剥8</v>
      </c>
      <c r="E150" s="24"/>
      <c r="F150" s="62" t="s">
        <v>251</v>
      </c>
      <c r="G150" s="58" t="str">
        <f>VLOOKUP(I148,数据库!$A$1:$J$64584,6,FALSE)</f>
        <v>5556T</v>
      </c>
      <c r="H150" s="58" t="s">
        <v>285</v>
      </c>
      <c r="I150" s="58" t="str">
        <f>VLOOKUP(I148,数据库!$A$1:$J$64584,7,FALSE)</f>
        <v>红4</v>
      </c>
      <c r="J150" s="24"/>
      <c r="K150" s="62" t="s">
        <v>251</v>
      </c>
      <c r="L150" s="58" t="str">
        <f>VLOOKUP(N148,数据库!$A$1:$J$64584,6,FALSE)</f>
        <v>5556T</v>
      </c>
      <c r="M150" s="58" t="s">
        <v>285</v>
      </c>
      <c r="N150" s="58" t="str">
        <f>VLOOKUP(N148,数据库!$A$1:$J$64584,7,FALSE)</f>
        <v>5556T</v>
      </c>
    </row>
    <row r="151" spans="1:86" ht="15" customHeight="1" x14ac:dyDescent="0.15">
      <c r="A151" s="58" t="s">
        <v>247</v>
      </c>
      <c r="B151" s="58" t="str">
        <f>VLOOKUP(D148,数据库!$A$1:$J$64584,5,FALSE)</f>
        <v>0.5黑</v>
      </c>
      <c r="C151" s="26" t="s">
        <v>248</v>
      </c>
      <c r="D151" s="58" t="e">
        <f>VLOOKUP(D148,数据库!$A$1:$J$64584,11,FALSE)</f>
        <v>#REF!</v>
      </c>
      <c r="E151" s="24"/>
      <c r="F151" s="60" t="s">
        <v>247</v>
      </c>
      <c r="G151" s="58" t="str">
        <f>VLOOKUP(I148,数据库!$A$1:$J$64584,5,FALSE)</f>
        <v>0.5黑</v>
      </c>
      <c r="H151" s="26" t="s">
        <v>248</v>
      </c>
      <c r="I151" s="58" t="e">
        <f>VLOOKUP(I148,数据库!$A$1:$J$64584,11,FALSE)</f>
        <v>#REF!</v>
      </c>
      <c r="J151" s="24"/>
      <c r="K151" s="60" t="s">
        <v>247</v>
      </c>
      <c r="L151" s="58" t="str">
        <f>VLOOKUP(N148,数据库!$A$1:$J$64584,5,FALSE)</f>
        <v>0.5黑</v>
      </c>
      <c r="M151" s="26" t="s">
        <v>248</v>
      </c>
      <c r="N151" s="26" t="e">
        <f>VLOOKUP(N148,数据库!$A$1:$J$64584,11,FALSE)</f>
        <v>#REF!</v>
      </c>
    </row>
    <row r="152" spans="1:86" ht="15" customHeight="1" x14ac:dyDescent="0.15">
      <c r="A152" s="58" t="s">
        <v>249</v>
      </c>
      <c r="B152" s="58">
        <f>VLOOKUP(D148,数据库!$A$1:$J$64584,8,FALSE)</f>
        <v>1180</v>
      </c>
      <c r="C152" s="60" t="s">
        <v>286</v>
      </c>
      <c r="D152" s="26">
        <v>20</v>
      </c>
      <c r="E152" s="24"/>
      <c r="F152" s="60" t="s">
        <v>249</v>
      </c>
      <c r="G152" s="58">
        <f>VLOOKUP(I148,数据库!$A$1:$J$64584,8,FALSE)</f>
        <v>1160</v>
      </c>
      <c r="H152" s="60" t="s">
        <v>286</v>
      </c>
      <c r="I152" s="26">
        <v>20</v>
      </c>
      <c r="J152" s="24"/>
      <c r="K152" s="60" t="s">
        <v>249</v>
      </c>
      <c r="L152" s="58">
        <f>VLOOKUP(N148,数据库!$A$1:$J$64584,8,FALSE)</f>
        <v>1010</v>
      </c>
      <c r="M152" s="60" t="s">
        <v>286</v>
      </c>
      <c r="N152" s="60">
        <v>20</v>
      </c>
    </row>
    <row r="153" spans="1:86" ht="15" customHeight="1" x14ac:dyDescent="0.15">
      <c r="A153" s="55" t="s">
        <v>250</v>
      </c>
      <c r="B153" s="274" t="str">
        <f>VLOOKUP(D148,数据库!$A$1:$J$64584,4,FALSE)</f>
        <v>无机房</v>
      </c>
      <c r="C153" s="275"/>
      <c r="D153" s="275"/>
      <c r="E153" s="24"/>
      <c r="F153" s="55" t="s">
        <v>250</v>
      </c>
      <c r="G153" s="274" t="str">
        <f>VLOOKUP(I148,数据库!$A$1:$J$64584,4,FALSE)</f>
        <v>无机房</v>
      </c>
      <c r="H153" s="275"/>
      <c r="I153" s="275"/>
      <c r="J153" s="24"/>
      <c r="K153" s="55" t="s">
        <v>250</v>
      </c>
      <c r="L153" s="274" t="str">
        <f>VLOOKUP(N148,数据库!$A$1:$J$64584,4,FALSE)</f>
        <v>无机房</v>
      </c>
      <c r="M153" s="275"/>
      <c r="N153" s="276"/>
    </row>
    <row r="154" spans="1:86" s="15" customFormat="1" ht="15" customHeight="1" x14ac:dyDescent="0.15">
      <c r="A154" s="16"/>
      <c r="B154" s="16"/>
      <c r="C154" s="16"/>
      <c r="D154" s="30"/>
      <c r="E154" s="16"/>
      <c r="F154" s="29"/>
      <c r="G154" s="16"/>
      <c r="H154" s="16"/>
      <c r="I154" s="30"/>
      <c r="J154" s="16"/>
      <c r="K154" s="29"/>
      <c r="L154" s="16"/>
      <c r="M154" s="16"/>
      <c r="N154" s="21"/>
      <c r="O154" s="17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</row>
    <row r="155" spans="1:86" ht="15" customHeight="1" x14ac:dyDescent="0.15">
      <c r="A155" s="282" t="s">
        <v>705</v>
      </c>
      <c r="B155" s="283"/>
      <c r="C155" s="57" t="s">
        <v>0</v>
      </c>
      <c r="D155" s="33">
        <f>D148+3</f>
        <v>67</v>
      </c>
      <c r="E155" s="24"/>
      <c r="F155" s="284" t="s">
        <v>705</v>
      </c>
      <c r="G155" s="283"/>
      <c r="H155" s="57" t="s">
        <v>0</v>
      </c>
      <c r="I155" s="33">
        <f>I148+3</f>
        <v>68</v>
      </c>
      <c r="J155" s="24"/>
      <c r="K155" s="284" t="s">
        <v>705</v>
      </c>
      <c r="L155" s="283"/>
      <c r="M155" s="57" t="s">
        <v>0</v>
      </c>
      <c r="N155" s="33">
        <f>N148+3</f>
        <v>69</v>
      </c>
    </row>
    <row r="156" spans="1:86" ht="15" customHeight="1" x14ac:dyDescent="0.15">
      <c r="A156" s="60" t="s">
        <v>281</v>
      </c>
      <c r="B156" s="58" t="str">
        <f>VLOOKUP(D155,数据库!$A$1:$J$64584,2,FALSE)</f>
        <v>SZDY/E1/11</v>
      </c>
      <c r="C156" s="60" t="s">
        <v>282</v>
      </c>
      <c r="D156" s="58" t="str">
        <f>VLOOKUP(D155,数据库!$A$1:$J$64584,3,FALSE)</f>
        <v>CE6</v>
      </c>
      <c r="E156" s="24"/>
      <c r="F156" s="61" t="s">
        <v>283</v>
      </c>
      <c r="G156" s="58" t="str">
        <f>VLOOKUP(I155,数据库!$A$1:$J$64584,2,FALSE)</f>
        <v>SZDY/E1/12</v>
      </c>
      <c r="H156" s="60" t="s">
        <v>284</v>
      </c>
      <c r="I156" s="58" t="str">
        <f>VLOOKUP(I155,数据库!$A$1:$J$64584,3,FALSE)</f>
        <v>FJK/34</v>
      </c>
      <c r="J156" s="24"/>
      <c r="K156" s="61" t="s">
        <v>283</v>
      </c>
      <c r="L156" s="58" t="str">
        <f>VLOOKUP(N155,数据库!$A$1:$J$64584,2,FALSE)</f>
        <v>MC/63(43)</v>
      </c>
      <c r="M156" s="60" t="s">
        <v>284</v>
      </c>
      <c r="N156" s="58" t="str">
        <f>VLOOKUP(N155,数据库!$A$1:$J$64584,3,FALSE)</f>
        <v>CE6</v>
      </c>
    </row>
    <row r="157" spans="1:86" ht="15" customHeight="1" x14ac:dyDescent="0.15">
      <c r="A157" s="60" t="s">
        <v>251</v>
      </c>
      <c r="B157" s="58" t="str">
        <f>VLOOKUP(D155,数据库!$A$1:$J$64584,6,FALSE)</f>
        <v>5556T</v>
      </c>
      <c r="C157" s="58" t="s">
        <v>285</v>
      </c>
      <c r="D157" s="58" t="str">
        <f>VLOOKUP(D155,数据库!$A$1:$J$64584,7,FALSE)</f>
        <v>半剥13</v>
      </c>
      <c r="E157" s="24"/>
      <c r="F157" s="62" t="s">
        <v>251</v>
      </c>
      <c r="G157" s="58" t="str">
        <f>VLOOKUP(I155,数据库!$A$1:$J$64584,6,FALSE)</f>
        <v>5556T</v>
      </c>
      <c r="H157" s="58" t="s">
        <v>285</v>
      </c>
      <c r="I157" s="58" t="str">
        <f>VLOOKUP(I155,数据库!$A$1:$J$64584,7,FALSE)</f>
        <v>红4</v>
      </c>
      <c r="J157" s="24"/>
      <c r="K157" s="62" t="s">
        <v>251</v>
      </c>
      <c r="L157" s="58" t="str">
        <f>VLOOKUP(N155,数据库!$A$1:$J$64584,6,FALSE)</f>
        <v>红4</v>
      </c>
      <c r="M157" s="58" t="s">
        <v>285</v>
      </c>
      <c r="N157" s="58" t="str">
        <f>VLOOKUP(N155,数据库!$A$1:$J$64584,7,FALSE)</f>
        <v>半剥13</v>
      </c>
    </row>
    <row r="158" spans="1:86" ht="15" customHeight="1" x14ac:dyDescent="0.15">
      <c r="A158" s="58" t="s">
        <v>247</v>
      </c>
      <c r="B158" s="58" t="str">
        <f>VLOOKUP(D155,数据库!$A$1:$J$64584,5,FALSE)</f>
        <v>0.5黑</v>
      </c>
      <c r="C158" s="26" t="s">
        <v>248</v>
      </c>
      <c r="D158" s="58" t="e">
        <f>VLOOKUP(D155,数据库!$A$1:$J$64584,11,FALSE)</f>
        <v>#REF!</v>
      </c>
      <c r="E158" s="24"/>
      <c r="F158" s="60" t="s">
        <v>247</v>
      </c>
      <c r="G158" s="58" t="str">
        <f>VLOOKUP(I155,数据库!$A$1:$J$64584,5,FALSE)</f>
        <v>0.5黑</v>
      </c>
      <c r="H158" s="26" t="s">
        <v>248</v>
      </c>
      <c r="I158" s="58" t="e">
        <f>VLOOKUP(I155,数据库!$A$1:$J$64584,11,FALSE)</f>
        <v>#REF!</v>
      </c>
      <c r="J158" s="24"/>
      <c r="K158" s="60" t="s">
        <v>247</v>
      </c>
      <c r="L158" s="58" t="str">
        <f>VLOOKUP(N155,数据库!$A$1:$J$64584,5,FALSE)</f>
        <v>0.5黑</v>
      </c>
      <c r="M158" s="26" t="s">
        <v>248</v>
      </c>
      <c r="N158" s="26" t="e">
        <f>VLOOKUP(N155,数据库!$A$1:$J$64584,11,FALSE)</f>
        <v>#REF!</v>
      </c>
    </row>
    <row r="159" spans="1:86" ht="15" customHeight="1" x14ac:dyDescent="0.15">
      <c r="A159" s="58" t="s">
        <v>249</v>
      </c>
      <c r="B159" s="58">
        <f>VLOOKUP(D155,数据库!$A$1:$J$64584,8,FALSE)</f>
        <v>1010</v>
      </c>
      <c r="C159" s="60" t="s">
        <v>286</v>
      </c>
      <c r="D159" s="26">
        <v>20</v>
      </c>
      <c r="E159" s="24"/>
      <c r="F159" s="60" t="s">
        <v>249</v>
      </c>
      <c r="G159" s="58">
        <f>VLOOKUP(I155,数据库!$A$1:$J$64584,8,FALSE)</f>
        <v>1220</v>
      </c>
      <c r="H159" s="60" t="s">
        <v>286</v>
      </c>
      <c r="I159" s="26">
        <v>20</v>
      </c>
      <c r="J159" s="24"/>
      <c r="K159" s="60" t="s">
        <v>249</v>
      </c>
      <c r="L159" s="58">
        <f>VLOOKUP(N155,数据库!$A$1:$J$64584,8,FALSE)</f>
        <v>630</v>
      </c>
      <c r="M159" s="60" t="s">
        <v>286</v>
      </c>
      <c r="N159" s="60">
        <v>20</v>
      </c>
    </row>
    <row r="160" spans="1:86" ht="15" customHeight="1" x14ac:dyDescent="0.15">
      <c r="A160" s="55" t="s">
        <v>250</v>
      </c>
      <c r="B160" s="274" t="str">
        <f>VLOOKUP(D155,数据库!$A$1:$J$64584,4,FALSE)</f>
        <v>无机房</v>
      </c>
      <c r="C160" s="275"/>
      <c r="D160" s="275"/>
      <c r="E160" s="24"/>
      <c r="F160" s="55" t="s">
        <v>250</v>
      </c>
      <c r="G160" s="274" t="str">
        <f>VLOOKUP(I155,数据库!$A$1:$J$64584,4,FALSE)</f>
        <v>无机房</v>
      </c>
      <c r="H160" s="275"/>
      <c r="I160" s="275"/>
      <c r="J160" s="24"/>
      <c r="K160" s="55" t="s">
        <v>250</v>
      </c>
      <c r="L160" s="274" t="str">
        <f>VLOOKUP(N155,数据库!$A$1:$J$64584,4,FALSE)</f>
        <v>无机房</v>
      </c>
      <c r="M160" s="275"/>
      <c r="N160" s="276"/>
    </row>
    <row r="161" spans="1:86" s="15" customFormat="1" ht="15" customHeight="1" x14ac:dyDescent="0.15">
      <c r="A161" s="16"/>
      <c r="B161" s="16"/>
      <c r="C161" s="16"/>
      <c r="D161" s="30"/>
      <c r="E161" s="16"/>
      <c r="F161" s="29"/>
      <c r="G161" s="16"/>
      <c r="H161" s="16"/>
      <c r="I161" s="30"/>
      <c r="J161" s="16"/>
      <c r="K161" s="29"/>
      <c r="L161" s="16"/>
      <c r="M161" s="16"/>
      <c r="N161" s="21"/>
      <c r="O161" s="17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</row>
    <row r="162" spans="1:86" ht="15" customHeight="1" x14ac:dyDescent="0.15">
      <c r="A162" s="282" t="s">
        <v>705</v>
      </c>
      <c r="B162" s="283"/>
      <c r="C162" s="57" t="s">
        <v>0</v>
      </c>
      <c r="D162" s="33">
        <f>D155+3</f>
        <v>70</v>
      </c>
      <c r="E162" s="24"/>
      <c r="F162" s="284" t="s">
        <v>705</v>
      </c>
      <c r="G162" s="283"/>
      <c r="H162" s="57" t="s">
        <v>0</v>
      </c>
      <c r="I162" s="33">
        <f>I155+3</f>
        <v>71</v>
      </c>
      <c r="J162" s="24"/>
      <c r="K162" s="284" t="s">
        <v>705</v>
      </c>
      <c r="L162" s="283"/>
      <c r="M162" s="57" t="s">
        <v>0</v>
      </c>
      <c r="N162" s="33">
        <f>N155+3</f>
        <v>72</v>
      </c>
    </row>
    <row r="163" spans="1:86" ht="15" customHeight="1" x14ac:dyDescent="0.15">
      <c r="A163" s="60" t="s">
        <v>281</v>
      </c>
      <c r="B163" s="58" t="str">
        <f>VLOOKUP(D162,数据库!$A$1:$J$64584,2,FALSE)</f>
        <v>BZC/61(21)</v>
      </c>
      <c r="C163" s="60" t="s">
        <v>282</v>
      </c>
      <c r="D163" s="58" t="str">
        <f>VLOOKUP(D162,数据库!$A$1:$J$64584,3,FALSE)</f>
        <v>CE24</v>
      </c>
      <c r="E163" s="24"/>
      <c r="F163" s="61" t="s">
        <v>283</v>
      </c>
      <c r="G163" s="58" t="str">
        <f>VLOOKUP(I162,数据库!$A$1:$J$64584,2,FALSE)</f>
        <v>MSC/61(21)</v>
      </c>
      <c r="H163" s="60" t="s">
        <v>284</v>
      </c>
      <c r="I163" s="58" t="str">
        <f>VLOOKUP(I162,数据库!$A$1:$J$64584,3,FALSE)</f>
        <v>CE24</v>
      </c>
      <c r="J163" s="24"/>
      <c r="K163" s="61" t="s">
        <v>283</v>
      </c>
      <c r="L163" s="58" t="str">
        <f>VLOOKUP(N162,数据库!$A$1:$J$64584,2,FALSE)</f>
        <v>MC/61(21)</v>
      </c>
      <c r="M163" s="60" t="s">
        <v>284</v>
      </c>
      <c r="N163" s="58" t="str">
        <f>VLOOKUP(N162,数据库!$A$1:$J$64584,3,FALSE)</f>
        <v>CE24</v>
      </c>
    </row>
    <row r="164" spans="1:86" ht="15" customHeight="1" x14ac:dyDescent="0.15">
      <c r="A164" s="60" t="s">
        <v>251</v>
      </c>
      <c r="B164" s="58" t="str">
        <f>VLOOKUP(D162,数据库!$A$1:$J$64584,6,FALSE)</f>
        <v>红4</v>
      </c>
      <c r="C164" s="58" t="s">
        <v>285</v>
      </c>
      <c r="D164" s="58" t="str">
        <f>VLOOKUP(D162,数据库!$A$1:$J$64584,7,FALSE)</f>
        <v>半剥13</v>
      </c>
      <c r="E164" s="24"/>
      <c r="F164" s="62" t="s">
        <v>251</v>
      </c>
      <c r="G164" s="58" t="str">
        <f>VLOOKUP(I162,数据库!$A$1:$J$64584,6,FALSE)</f>
        <v>红4</v>
      </c>
      <c r="H164" s="58" t="s">
        <v>285</v>
      </c>
      <c r="I164" s="58" t="str">
        <f>VLOOKUP(I162,数据库!$A$1:$J$64584,7,FALSE)</f>
        <v>半剥13</v>
      </c>
      <c r="J164" s="24"/>
      <c r="K164" s="62" t="s">
        <v>251</v>
      </c>
      <c r="L164" s="58" t="str">
        <f>VLOOKUP(N162,数据库!$A$1:$J$64584,6,FALSE)</f>
        <v>红4</v>
      </c>
      <c r="M164" s="58" t="s">
        <v>285</v>
      </c>
      <c r="N164" s="58" t="str">
        <f>VLOOKUP(N162,数据库!$A$1:$J$64584,7,FALSE)</f>
        <v>半剥13</v>
      </c>
    </row>
    <row r="165" spans="1:86" ht="15" customHeight="1" x14ac:dyDescent="0.15">
      <c r="A165" s="58" t="s">
        <v>247</v>
      </c>
      <c r="B165" s="58" t="str">
        <f>VLOOKUP(D162,数据库!$A$1:$J$64584,5,FALSE)</f>
        <v>0.5黑</v>
      </c>
      <c r="C165" s="26" t="s">
        <v>248</v>
      </c>
      <c r="D165" s="58" t="e">
        <f>VLOOKUP(D162,数据库!$A$1:$J$64584,11,FALSE)</f>
        <v>#REF!</v>
      </c>
      <c r="E165" s="24"/>
      <c r="F165" s="60" t="s">
        <v>247</v>
      </c>
      <c r="G165" s="58" t="str">
        <f>VLOOKUP(I162,数据库!$A$1:$J$64584,5,FALSE)</f>
        <v>0.5黑</v>
      </c>
      <c r="H165" s="26" t="s">
        <v>248</v>
      </c>
      <c r="I165" s="58" t="e">
        <f>VLOOKUP(I162,数据库!$A$1:$J$64584,11,FALSE)</f>
        <v>#REF!</v>
      </c>
      <c r="J165" s="24"/>
      <c r="K165" s="60" t="s">
        <v>247</v>
      </c>
      <c r="L165" s="58" t="str">
        <f>VLOOKUP(N162,数据库!$A$1:$J$64584,5,FALSE)</f>
        <v>0.5黑</v>
      </c>
      <c r="M165" s="26" t="s">
        <v>248</v>
      </c>
      <c r="N165" s="26" t="e">
        <f>VLOOKUP(N162,数据库!$A$1:$J$64584,11,FALSE)</f>
        <v>#REF!</v>
      </c>
    </row>
    <row r="166" spans="1:86" ht="15" customHeight="1" x14ac:dyDescent="0.15">
      <c r="A166" s="58" t="s">
        <v>249</v>
      </c>
      <c r="B166" s="58">
        <f>VLOOKUP(D162,数据库!$A$1:$J$64584,8,FALSE)</f>
        <v>300</v>
      </c>
      <c r="C166" s="60" t="s">
        <v>286</v>
      </c>
      <c r="D166" s="26">
        <v>20</v>
      </c>
      <c r="E166" s="24"/>
      <c r="F166" s="60" t="s">
        <v>249</v>
      </c>
      <c r="G166" s="58">
        <f>VLOOKUP(I162,数据库!$A$1:$J$64584,8,FALSE)</f>
        <v>360</v>
      </c>
      <c r="H166" s="60" t="s">
        <v>286</v>
      </c>
      <c r="I166" s="26">
        <v>20</v>
      </c>
      <c r="J166" s="24"/>
      <c r="K166" s="60" t="s">
        <v>249</v>
      </c>
      <c r="L166" s="58">
        <f>VLOOKUP(N162,数据库!$A$1:$J$64584,8,FALSE)</f>
        <v>500</v>
      </c>
      <c r="M166" s="60" t="s">
        <v>286</v>
      </c>
      <c r="N166" s="60">
        <v>20</v>
      </c>
    </row>
    <row r="167" spans="1:86" ht="15" customHeight="1" x14ac:dyDescent="0.15">
      <c r="A167" s="55" t="s">
        <v>250</v>
      </c>
      <c r="B167" s="274" t="str">
        <f>VLOOKUP(D162,数据库!$A$1:$J$64584,4,FALSE)</f>
        <v>标准</v>
      </c>
      <c r="C167" s="275"/>
      <c r="D167" s="275"/>
      <c r="E167" s="24"/>
      <c r="F167" s="55" t="s">
        <v>250</v>
      </c>
      <c r="G167" s="274" t="str">
        <f>VLOOKUP(I162,数据库!$A$1:$J$64584,4,FALSE)</f>
        <v>标准</v>
      </c>
      <c r="H167" s="275"/>
      <c r="I167" s="275"/>
      <c r="J167" s="24"/>
      <c r="K167" s="55" t="s">
        <v>250</v>
      </c>
      <c r="L167" s="274" t="str">
        <f>VLOOKUP(N162,数据库!$A$1:$J$64584,4,FALSE)</f>
        <v>标准</v>
      </c>
      <c r="M167" s="275"/>
      <c r="N167" s="276"/>
    </row>
    <row r="168" spans="1:86" s="15" customFormat="1" ht="15" customHeight="1" x14ac:dyDescent="0.15">
      <c r="A168" s="16"/>
      <c r="B168" s="16"/>
      <c r="C168" s="16"/>
      <c r="D168" s="30"/>
      <c r="E168" s="16"/>
      <c r="F168" s="29"/>
      <c r="G168" s="16"/>
      <c r="H168" s="16"/>
      <c r="I168" s="30"/>
      <c r="J168" s="16"/>
      <c r="K168" s="29"/>
      <c r="L168" s="16"/>
      <c r="M168" s="16"/>
      <c r="N168" s="21"/>
      <c r="O168" s="17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</row>
    <row r="169" spans="1:86" ht="15" customHeight="1" x14ac:dyDescent="0.15">
      <c r="A169" s="282" t="s">
        <v>705</v>
      </c>
      <c r="B169" s="283"/>
      <c r="C169" s="57" t="s">
        <v>0</v>
      </c>
      <c r="D169" s="33">
        <f>D162+3</f>
        <v>73</v>
      </c>
      <c r="E169" s="24"/>
      <c r="F169" s="284" t="s">
        <v>705</v>
      </c>
      <c r="G169" s="283"/>
      <c r="H169" s="57" t="s">
        <v>0</v>
      </c>
      <c r="I169" s="33">
        <f>I162+3</f>
        <v>74</v>
      </c>
      <c r="J169" s="24"/>
      <c r="K169" s="284" t="s">
        <v>705</v>
      </c>
      <c r="L169" s="283"/>
      <c r="M169" s="57" t="s">
        <v>0</v>
      </c>
      <c r="N169" s="33">
        <f>N162+3</f>
        <v>75</v>
      </c>
    </row>
    <row r="170" spans="1:86" ht="15" customHeight="1" x14ac:dyDescent="0.15">
      <c r="A170" s="60" t="s">
        <v>281</v>
      </c>
      <c r="B170" s="58" t="str">
        <f>VLOOKUP(D169,数据库!$A$1:$J$64584,2,FALSE)</f>
        <v>MC1/61(21)</v>
      </c>
      <c r="C170" s="60" t="s">
        <v>282</v>
      </c>
      <c r="D170" s="58" t="str">
        <f>VLOOKUP(D169,数据库!$A$1:$J$64584,3,FALSE)</f>
        <v>CE24</v>
      </c>
      <c r="E170" s="24"/>
      <c r="F170" s="61" t="s">
        <v>283</v>
      </c>
      <c r="G170" s="58" t="str">
        <f>VLOOKUP(I169,数据库!$A$1:$J$64584,2,FALSE)</f>
        <v>MC1/53</v>
      </c>
      <c r="H170" s="60" t="s">
        <v>284</v>
      </c>
      <c r="I170" s="58" t="str">
        <f>VLOOKUP(I169,数据库!$A$1:$J$64584,3,FALSE)</f>
        <v>CE24</v>
      </c>
      <c r="J170" s="24"/>
      <c r="K170" s="61" t="s">
        <v>283</v>
      </c>
      <c r="L170" s="58" t="str">
        <f>VLOOKUP(N169,数据库!$A$1:$J$64584,2,FALSE)</f>
        <v>FTK/2</v>
      </c>
      <c r="M170" s="60" t="s">
        <v>284</v>
      </c>
      <c r="N170" s="58" t="str">
        <f>VLOOKUP(N169,数据库!$A$1:$J$64584,3,FALSE)</f>
        <v>MC1/A1</v>
      </c>
    </row>
    <row r="171" spans="1:86" ht="15" customHeight="1" x14ac:dyDescent="0.15">
      <c r="A171" s="60" t="s">
        <v>251</v>
      </c>
      <c r="B171" s="58" t="str">
        <f>VLOOKUP(D169,数据库!$A$1:$J$64584,6,FALSE)</f>
        <v>红4</v>
      </c>
      <c r="C171" s="58" t="s">
        <v>285</v>
      </c>
      <c r="D171" s="58" t="str">
        <f>VLOOKUP(D169,数据库!$A$1:$J$64584,7,FALSE)</f>
        <v>半剥13</v>
      </c>
      <c r="E171" s="24"/>
      <c r="F171" s="62" t="s">
        <v>251</v>
      </c>
      <c r="G171" s="58" t="str">
        <f>VLOOKUP(I169,数据库!$A$1:$J$64584,6,FALSE)</f>
        <v>红4</v>
      </c>
      <c r="H171" s="58" t="s">
        <v>285</v>
      </c>
      <c r="I171" s="58" t="str">
        <f>VLOOKUP(I169,数据库!$A$1:$J$64584,7,FALSE)</f>
        <v>半剥13</v>
      </c>
      <c r="J171" s="24"/>
      <c r="K171" s="62" t="s">
        <v>251</v>
      </c>
      <c r="L171" s="58" t="str">
        <f>VLOOKUP(N169,数据库!$A$1:$J$64584,6,FALSE)</f>
        <v>红4</v>
      </c>
      <c r="M171" s="58" t="s">
        <v>285</v>
      </c>
      <c r="N171" s="58" t="str">
        <f>VLOOKUP(N169,数据库!$A$1:$J$64584,7,FALSE)</f>
        <v>红4</v>
      </c>
    </row>
    <row r="172" spans="1:86" ht="15" customHeight="1" x14ac:dyDescent="0.15">
      <c r="A172" s="58" t="s">
        <v>247</v>
      </c>
      <c r="B172" s="58" t="str">
        <f>VLOOKUP(D169,数据库!$A$1:$J$64584,5,FALSE)</f>
        <v>0.5黑</v>
      </c>
      <c r="C172" s="26" t="s">
        <v>248</v>
      </c>
      <c r="D172" s="58" t="e">
        <f>VLOOKUP(D169,数据库!$A$1:$J$64584,11,FALSE)</f>
        <v>#REF!</v>
      </c>
      <c r="E172" s="24"/>
      <c r="F172" s="60" t="s">
        <v>247</v>
      </c>
      <c r="G172" s="58" t="str">
        <f>VLOOKUP(I169,数据库!$A$1:$J$64584,5,FALSE)</f>
        <v>0.5黑</v>
      </c>
      <c r="H172" s="26" t="s">
        <v>248</v>
      </c>
      <c r="I172" s="58" t="e">
        <f>VLOOKUP(I169,数据库!$A$1:$J$64584,11,FALSE)</f>
        <v>#REF!</v>
      </c>
      <c r="J172" s="24"/>
      <c r="K172" s="60" t="s">
        <v>247</v>
      </c>
      <c r="L172" s="58" t="str">
        <f>VLOOKUP(N169,数据库!$A$1:$J$64584,5,FALSE)</f>
        <v>0.5黑</v>
      </c>
      <c r="M172" s="26" t="s">
        <v>248</v>
      </c>
      <c r="N172" s="26" t="e">
        <f>VLOOKUP(N169,数据库!$A$1:$J$64584,11,FALSE)</f>
        <v>#REF!</v>
      </c>
    </row>
    <row r="173" spans="1:86" ht="15" customHeight="1" x14ac:dyDescent="0.15">
      <c r="A173" s="58" t="s">
        <v>249</v>
      </c>
      <c r="B173" s="58">
        <f>VLOOKUP(D169,数据库!$A$1:$J$64584,8,FALSE)</f>
        <v>600</v>
      </c>
      <c r="C173" s="60" t="s">
        <v>286</v>
      </c>
      <c r="D173" s="26">
        <v>20</v>
      </c>
      <c r="E173" s="24"/>
      <c r="F173" s="60" t="s">
        <v>249</v>
      </c>
      <c r="G173" s="58">
        <f>VLOOKUP(I169,数据库!$A$1:$J$64584,8,FALSE)</f>
        <v>450</v>
      </c>
      <c r="H173" s="60" t="s">
        <v>286</v>
      </c>
      <c r="I173" s="26">
        <v>20</v>
      </c>
      <c r="J173" s="24"/>
      <c r="K173" s="60" t="s">
        <v>249</v>
      </c>
      <c r="L173" s="58">
        <f>VLOOKUP(N169,数据库!$A$1:$J$64584,8,FALSE)</f>
        <v>1100</v>
      </c>
      <c r="M173" s="60" t="s">
        <v>286</v>
      </c>
      <c r="N173" s="60">
        <v>20</v>
      </c>
    </row>
    <row r="174" spans="1:86" ht="15" customHeight="1" x14ac:dyDescent="0.15">
      <c r="A174" s="55" t="s">
        <v>250</v>
      </c>
      <c r="B174" s="274" t="str">
        <f>VLOOKUP(D169,数据库!$A$1:$J$64584,4,FALSE)</f>
        <v>有封星接触器+梯速＞2.5M/S</v>
      </c>
      <c r="C174" s="275"/>
      <c r="D174" s="275"/>
      <c r="E174" s="24"/>
      <c r="F174" s="55" t="s">
        <v>250</v>
      </c>
      <c r="G174" s="274" t="str">
        <f>VLOOKUP(I169,数据库!$A$1:$J$64584,4,FALSE)</f>
        <v>有封星接触器+速度≤2.5M/S</v>
      </c>
      <c r="H174" s="275"/>
      <c r="I174" s="275"/>
      <c r="J174" s="24"/>
      <c r="K174" s="55" t="s">
        <v>250</v>
      </c>
      <c r="L174" s="274" t="str">
        <f>VLOOKUP(N169,数据库!$A$1:$J$64584,4,FALSE)</f>
        <v>有封星接触器+无相序继电器</v>
      </c>
      <c r="M174" s="275"/>
      <c r="N174" s="276"/>
    </row>
    <row r="175" spans="1:86" s="15" customFormat="1" ht="15" customHeight="1" x14ac:dyDescent="0.15">
      <c r="A175" s="16"/>
      <c r="B175" s="16"/>
      <c r="C175" s="16"/>
      <c r="D175" s="30"/>
      <c r="E175" s="16"/>
      <c r="F175" s="29"/>
      <c r="G175" s="16"/>
      <c r="H175" s="16"/>
      <c r="I175" s="30"/>
      <c r="J175" s="16"/>
      <c r="K175" s="29"/>
      <c r="L175" s="16"/>
      <c r="M175" s="16"/>
      <c r="N175" s="21"/>
      <c r="O175" s="17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</row>
    <row r="176" spans="1:86" ht="15" customHeight="1" x14ac:dyDescent="0.15">
      <c r="A176" s="282" t="s">
        <v>705</v>
      </c>
      <c r="B176" s="283"/>
      <c r="C176" s="57" t="s">
        <v>0</v>
      </c>
      <c r="D176" s="33">
        <f>D169+3</f>
        <v>76</v>
      </c>
      <c r="E176" s="24"/>
      <c r="F176" s="284" t="s">
        <v>705</v>
      </c>
      <c r="G176" s="283"/>
      <c r="H176" s="57" t="s">
        <v>0</v>
      </c>
      <c r="I176" s="33">
        <f>I169+3</f>
        <v>77</v>
      </c>
      <c r="J176" s="24"/>
      <c r="K176" s="284" t="s">
        <v>705</v>
      </c>
      <c r="L176" s="283"/>
      <c r="M176" s="57" t="s">
        <v>0</v>
      </c>
      <c r="N176" s="33">
        <f>N169+3</f>
        <v>78</v>
      </c>
    </row>
    <row r="177" spans="1:86" ht="15" customHeight="1" x14ac:dyDescent="0.15">
      <c r="A177" s="60" t="s">
        <v>281</v>
      </c>
      <c r="B177" s="58" t="str">
        <f>VLOOKUP(D176,数据库!$A$1:$J$64584,2,FALSE)</f>
        <v>BZC/1</v>
      </c>
      <c r="C177" s="60" t="s">
        <v>282</v>
      </c>
      <c r="D177" s="58" t="str">
        <f>VLOOKUP(D176,数据库!$A$1:$J$64584,3,FALSE)</f>
        <v>BZC/6</v>
      </c>
      <c r="E177" s="24"/>
      <c r="F177" s="61" t="s">
        <v>283</v>
      </c>
      <c r="G177" s="58" t="str">
        <f>VLOOKUP(I176,数据库!$A$1:$J$64584,2,FALSE)</f>
        <v>BZC/3</v>
      </c>
      <c r="H177" s="60" t="s">
        <v>284</v>
      </c>
      <c r="I177" s="58" t="str">
        <f>VLOOKUP(I176,数据库!$A$1:$J$64584,3,FALSE)</f>
        <v>MC/64(44)</v>
      </c>
      <c r="J177" s="24"/>
      <c r="K177" s="61" t="s">
        <v>283</v>
      </c>
      <c r="L177" s="58" t="str">
        <f>VLOOKUP(N176,数据库!$A$1:$J$64584,2,FALSE)</f>
        <v>BZC/5</v>
      </c>
      <c r="M177" s="60" t="s">
        <v>284</v>
      </c>
      <c r="N177" s="58" t="str">
        <f>VLOOKUP(N176,数据库!$A$1:$J$64584,3,FALSE)</f>
        <v>MC/54(14)</v>
      </c>
    </row>
    <row r="178" spans="1:86" ht="15" customHeight="1" x14ac:dyDescent="0.15">
      <c r="A178" s="60" t="s">
        <v>251</v>
      </c>
      <c r="B178" s="58" t="str">
        <f>VLOOKUP(D176,数据库!$A$1:$J$64584,6,FALSE)</f>
        <v>红4</v>
      </c>
      <c r="C178" s="58" t="s">
        <v>285</v>
      </c>
      <c r="D178" s="58" t="str">
        <f>VLOOKUP(D176,数据库!$A$1:$J$64584,7,FALSE)</f>
        <v>红4</v>
      </c>
      <c r="E178" s="24"/>
      <c r="F178" s="62" t="s">
        <v>251</v>
      </c>
      <c r="G178" s="58" t="str">
        <f>VLOOKUP(I176,数据库!$A$1:$J$64584,6,FALSE)</f>
        <v>红4</v>
      </c>
      <c r="H178" s="58" t="s">
        <v>285</v>
      </c>
      <c r="I178" s="58" t="str">
        <f>VLOOKUP(I176,数据库!$A$1:$J$64584,7,FALSE)</f>
        <v>红4</v>
      </c>
      <c r="J178" s="24"/>
      <c r="K178" s="62" t="s">
        <v>251</v>
      </c>
      <c r="L178" s="58" t="str">
        <f>VLOOKUP(N176,数据库!$A$1:$J$64584,6,FALSE)</f>
        <v>红4</v>
      </c>
      <c r="M178" s="58" t="s">
        <v>285</v>
      </c>
      <c r="N178" s="58" t="str">
        <f>VLOOKUP(N176,数据库!$A$1:$J$64584,7,FALSE)</f>
        <v>红4</v>
      </c>
    </row>
    <row r="179" spans="1:86" ht="15" customHeight="1" x14ac:dyDescent="0.15">
      <c r="A179" s="58" t="s">
        <v>247</v>
      </c>
      <c r="B179" s="58" t="str">
        <f>VLOOKUP(D176,数据库!$A$1:$J$64584,5,FALSE)</f>
        <v>0.5黑</v>
      </c>
      <c r="C179" s="26" t="s">
        <v>248</v>
      </c>
      <c r="D179" s="58" t="e">
        <f>VLOOKUP(D176,数据库!$A$1:$J$64584,11,FALSE)</f>
        <v>#REF!</v>
      </c>
      <c r="E179" s="24"/>
      <c r="F179" s="60" t="s">
        <v>247</v>
      </c>
      <c r="G179" s="58" t="str">
        <f>VLOOKUP(I176,数据库!$A$1:$J$64584,5,FALSE)</f>
        <v>0.5黑</v>
      </c>
      <c r="H179" s="26" t="s">
        <v>248</v>
      </c>
      <c r="I179" s="58" t="e">
        <f>VLOOKUP(I176,数据库!$A$1:$J$64584,11,FALSE)</f>
        <v>#REF!</v>
      </c>
      <c r="J179" s="24"/>
      <c r="K179" s="60" t="s">
        <v>247</v>
      </c>
      <c r="L179" s="58" t="str">
        <f>VLOOKUP(N176,数据库!$A$1:$J$64584,5,FALSE)</f>
        <v>0.5黑</v>
      </c>
      <c r="M179" s="26" t="s">
        <v>248</v>
      </c>
      <c r="N179" s="26" t="e">
        <f>VLOOKUP(N176,数据库!$A$1:$J$64584,11,FALSE)</f>
        <v>#REF!</v>
      </c>
    </row>
    <row r="180" spans="1:86" ht="15" customHeight="1" x14ac:dyDescent="0.15">
      <c r="A180" s="58" t="s">
        <v>249</v>
      </c>
      <c r="B180" s="58">
        <f>VLOOKUP(D176,数据库!$A$1:$J$64584,8,FALSE)</f>
        <v>470</v>
      </c>
      <c r="C180" s="60" t="s">
        <v>286</v>
      </c>
      <c r="D180" s="26">
        <v>20</v>
      </c>
      <c r="E180" s="24"/>
      <c r="F180" s="60" t="s">
        <v>249</v>
      </c>
      <c r="G180" s="58">
        <f>VLOOKUP(I176,数据库!$A$1:$J$64584,8,FALSE)</f>
        <v>710</v>
      </c>
      <c r="H180" s="60" t="s">
        <v>286</v>
      </c>
      <c r="I180" s="26">
        <v>20</v>
      </c>
      <c r="J180" s="24"/>
      <c r="K180" s="60" t="s">
        <v>249</v>
      </c>
      <c r="L180" s="58">
        <f>VLOOKUP(N176,数据库!$A$1:$J$64584,8,FALSE)</f>
        <v>710</v>
      </c>
      <c r="M180" s="60" t="s">
        <v>286</v>
      </c>
      <c r="N180" s="60">
        <v>20</v>
      </c>
    </row>
    <row r="181" spans="1:86" ht="15" customHeight="1" x14ac:dyDescent="0.15">
      <c r="A181" s="55" t="s">
        <v>250</v>
      </c>
      <c r="B181" s="274" t="str">
        <f>VLOOKUP(D176,数据库!$A$1:$J$64584,4,FALSE)</f>
        <v>标准</v>
      </c>
      <c r="C181" s="275"/>
      <c r="D181" s="275"/>
      <c r="E181" s="24"/>
      <c r="F181" s="55" t="s">
        <v>250</v>
      </c>
      <c r="G181" s="274" t="str">
        <f>VLOOKUP(I176,数据库!$A$1:$J$64584,4,FALSE)</f>
        <v>标准</v>
      </c>
      <c r="H181" s="275"/>
      <c r="I181" s="275"/>
      <c r="J181" s="24"/>
      <c r="K181" s="55" t="s">
        <v>250</v>
      </c>
      <c r="L181" s="274" t="str">
        <f>VLOOKUP(N176,数据库!$A$1:$J$64584,4,FALSE)</f>
        <v>标准</v>
      </c>
      <c r="M181" s="275"/>
      <c r="N181" s="276"/>
    </row>
    <row r="182" spans="1:86" s="15" customFormat="1" ht="15" customHeight="1" x14ac:dyDescent="0.15">
      <c r="A182" s="16"/>
      <c r="B182" s="16"/>
      <c r="C182" s="16"/>
      <c r="D182" s="30"/>
      <c r="E182" s="16"/>
      <c r="F182" s="29"/>
      <c r="G182" s="16"/>
      <c r="H182" s="16"/>
      <c r="I182" s="30"/>
      <c r="J182" s="16"/>
      <c r="K182" s="29"/>
      <c r="L182" s="16"/>
      <c r="M182" s="16"/>
      <c r="N182" s="21"/>
      <c r="O182" s="17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</row>
    <row r="183" spans="1:86" ht="15" customHeight="1" x14ac:dyDescent="0.15">
      <c r="A183" s="282" t="s">
        <v>705</v>
      </c>
      <c r="B183" s="283"/>
      <c r="C183" s="57" t="s">
        <v>0</v>
      </c>
      <c r="D183" s="33">
        <f>D176+3</f>
        <v>79</v>
      </c>
      <c r="E183" s="24"/>
      <c r="F183" s="284" t="s">
        <v>705</v>
      </c>
      <c r="G183" s="283"/>
      <c r="H183" s="57" t="s">
        <v>0</v>
      </c>
      <c r="I183" s="33">
        <f>I176+3</f>
        <v>80</v>
      </c>
      <c r="J183" s="24"/>
      <c r="K183" s="284" t="s">
        <v>705</v>
      </c>
      <c r="L183" s="283"/>
      <c r="M183" s="57" t="s">
        <v>0</v>
      </c>
      <c r="N183" s="33">
        <f>N176+3</f>
        <v>81</v>
      </c>
    </row>
    <row r="184" spans="1:86" ht="15" customHeight="1" x14ac:dyDescent="0.15">
      <c r="A184" s="60" t="s">
        <v>281</v>
      </c>
      <c r="B184" s="58" t="str">
        <f>VLOOKUP(D183,数据库!$A$1:$J$64584,2,FALSE)</f>
        <v>BZC/A1</v>
      </c>
      <c r="C184" s="60" t="s">
        <v>282</v>
      </c>
      <c r="D184" s="58" t="str">
        <f>VLOOKUP(D183,数据库!$A$1:$J$64584,3,FALSE)</f>
        <v>MC/A1</v>
      </c>
      <c r="E184" s="24"/>
      <c r="F184" s="61" t="s">
        <v>283</v>
      </c>
      <c r="G184" s="58" t="str">
        <f>VLOOKUP(I183,数据库!$A$1:$J$64584,2,FALSE)</f>
        <v>BZC/A1</v>
      </c>
      <c r="H184" s="60" t="s">
        <v>284</v>
      </c>
      <c r="I184" s="58" t="str">
        <f>VLOOKUP(I183,数据库!$A$1:$J$64584,3,FALSE)</f>
        <v>MSC/2</v>
      </c>
      <c r="J184" s="24"/>
      <c r="K184" s="61" t="s">
        <v>283</v>
      </c>
      <c r="L184" s="58" t="str">
        <f>VLOOKUP(N183,数据库!$A$1:$J$64584,2,FALSE)</f>
        <v>MC1/R4</v>
      </c>
      <c r="M184" s="60" t="s">
        <v>284</v>
      </c>
      <c r="N184" s="58" t="str">
        <f>VLOOKUP(N183,数据库!$A$1:$J$64584,3,FALSE)</f>
        <v>MC/2</v>
      </c>
    </row>
    <row r="185" spans="1:86" ht="15" customHeight="1" x14ac:dyDescent="0.15">
      <c r="A185" s="60" t="s">
        <v>251</v>
      </c>
      <c r="B185" s="58" t="str">
        <f>VLOOKUP(D183,数据库!$A$1:$J$64584,6,FALSE)</f>
        <v>蓝4</v>
      </c>
      <c r="C185" s="58" t="s">
        <v>285</v>
      </c>
      <c r="D185" s="58" t="str">
        <f>VLOOKUP(D183,数据库!$A$1:$J$64584,7,FALSE)</f>
        <v>红4</v>
      </c>
      <c r="E185" s="24"/>
      <c r="F185" s="62" t="s">
        <v>251</v>
      </c>
      <c r="G185" s="58">
        <f>VLOOKUP(I183,数据库!$A$1:$J$64584,6,FALSE)</f>
        <v>0</v>
      </c>
      <c r="H185" s="58" t="s">
        <v>285</v>
      </c>
      <c r="I185" s="58" t="str">
        <f>VLOOKUP(I183,数据库!$A$1:$J$64584,7,FALSE)</f>
        <v>红4</v>
      </c>
      <c r="J185" s="24"/>
      <c r="K185" s="62" t="s">
        <v>251</v>
      </c>
      <c r="L185" s="58" t="str">
        <f>VLOOKUP(N183,数据库!$A$1:$J$64584,6,FALSE)</f>
        <v>蓝4</v>
      </c>
      <c r="M185" s="58" t="s">
        <v>285</v>
      </c>
      <c r="N185" s="58" t="str">
        <f>VLOOKUP(N183,数据库!$A$1:$J$64584,7,FALSE)</f>
        <v>蓝4(大功率时-蓝6圆)</v>
      </c>
    </row>
    <row r="186" spans="1:86" ht="15" customHeight="1" x14ac:dyDescent="0.15">
      <c r="A186" s="58" t="s">
        <v>247</v>
      </c>
      <c r="B186" s="58" t="str">
        <f>VLOOKUP(D183,数据库!$A$1:$J$64584,5,FALSE)</f>
        <v>0.5黑</v>
      </c>
      <c r="C186" s="26" t="s">
        <v>248</v>
      </c>
      <c r="D186" s="58" t="e">
        <f>VLOOKUP(D183,数据库!$A$1:$J$64584,11,FALSE)</f>
        <v>#REF!</v>
      </c>
      <c r="E186" s="24"/>
      <c r="F186" s="60" t="s">
        <v>247</v>
      </c>
      <c r="G186" s="58" t="str">
        <f>VLOOKUP(I183,数据库!$A$1:$J$64584,5,FALSE)</f>
        <v>0.5黑</v>
      </c>
      <c r="H186" s="26" t="s">
        <v>248</v>
      </c>
      <c r="I186" s="58" t="e">
        <f>VLOOKUP(I183,数据库!$A$1:$J$64584,11,FALSE)</f>
        <v>#REF!</v>
      </c>
      <c r="J186" s="24"/>
      <c r="K186" s="60" t="s">
        <v>247</v>
      </c>
      <c r="L186" s="58" t="str">
        <f>VLOOKUP(N183,数据库!$A$1:$J$64584,5,FALSE)</f>
        <v>2.5黑</v>
      </c>
      <c r="M186" s="26" t="s">
        <v>248</v>
      </c>
      <c r="N186" s="26" t="e">
        <f>VLOOKUP(N183,数据库!$A$1:$J$64584,11,FALSE)</f>
        <v>#REF!</v>
      </c>
    </row>
    <row r="187" spans="1:86" ht="15" customHeight="1" x14ac:dyDescent="0.15">
      <c r="A187" s="58" t="s">
        <v>249</v>
      </c>
      <c r="B187" s="58">
        <f>VLOOKUP(D183,数据库!$A$1:$J$64584,8,FALSE)</f>
        <v>420</v>
      </c>
      <c r="C187" s="60" t="s">
        <v>286</v>
      </c>
      <c r="D187" s="26">
        <v>20</v>
      </c>
      <c r="E187" s="24"/>
      <c r="F187" s="60" t="s">
        <v>249</v>
      </c>
      <c r="G187" s="58">
        <f>VLOOKUP(I183,数据库!$A$1:$J$64584,8,FALSE)</f>
        <v>550</v>
      </c>
      <c r="H187" s="60" t="s">
        <v>286</v>
      </c>
      <c r="I187" s="26">
        <v>20</v>
      </c>
      <c r="J187" s="24"/>
      <c r="K187" s="60" t="s">
        <v>249</v>
      </c>
      <c r="L187" s="58">
        <f>VLOOKUP(N183,数据库!$A$1:$J$64584,8,FALSE)</f>
        <v>1250</v>
      </c>
      <c r="M187" s="60" t="s">
        <v>286</v>
      </c>
      <c r="N187" s="60">
        <v>20</v>
      </c>
    </row>
    <row r="188" spans="1:86" ht="15" customHeight="1" x14ac:dyDescent="0.15">
      <c r="A188" s="55" t="s">
        <v>250</v>
      </c>
      <c r="B188" s="274" t="str">
        <f>VLOOKUP(D183,数据库!$A$1:$J$64584,4,FALSE)</f>
        <v>标准</v>
      </c>
      <c r="C188" s="275"/>
      <c r="D188" s="275"/>
      <c r="E188" s="24"/>
      <c r="F188" s="55" t="s">
        <v>250</v>
      </c>
      <c r="G188" s="274" t="str">
        <f>VLOOKUP(I183,数据库!$A$1:$J$64584,4,FALSE)</f>
        <v>标准</v>
      </c>
      <c r="H188" s="275"/>
      <c r="I188" s="275"/>
      <c r="J188" s="24"/>
      <c r="K188" s="55" t="s">
        <v>250</v>
      </c>
      <c r="L188" s="274" t="str">
        <f>VLOOKUP(N183,数据库!$A$1:$J$64584,4,FALSE)</f>
        <v>有封星接触器时+速度＜3.0m/s时</v>
      </c>
      <c r="M188" s="275"/>
      <c r="N188" s="276"/>
    </row>
    <row r="189" spans="1:86" s="15" customFormat="1" ht="15" customHeight="1" x14ac:dyDescent="0.15">
      <c r="A189" s="16"/>
      <c r="B189" s="16"/>
      <c r="C189" s="16"/>
      <c r="D189" s="30"/>
      <c r="E189" s="16"/>
      <c r="F189" s="29"/>
      <c r="G189" s="16"/>
      <c r="H189" s="16"/>
      <c r="I189" s="30"/>
      <c r="J189" s="16"/>
      <c r="K189" s="29"/>
      <c r="L189" s="16"/>
      <c r="M189" s="16"/>
      <c r="N189" s="21"/>
      <c r="O189" s="17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</row>
    <row r="190" spans="1:86" ht="15" customHeight="1" x14ac:dyDescent="0.15">
      <c r="A190" s="282" t="s">
        <v>705</v>
      </c>
      <c r="B190" s="283"/>
      <c r="C190" s="57" t="s">
        <v>0</v>
      </c>
      <c r="D190" s="33">
        <f>D183+3</f>
        <v>82</v>
      </c>
      <c r="E190" s="24"/>
      <c r="F190" s="284" t="s">
        <v>705</v>
      </c>
      <c r="G190" s="283"/>
      <c r="H190" s="57" t="s">
        <v>0</v>
      </c>
      <c r="I190" s="33">
        <f>I183+3</f>
        <v>83</v>
      </c>
      <c r="J190" s="24"/>
      <c r="K190" s="284" t="s">
        <v>705</v>
      </c>
      <c r="L190" s="283"/>
      <c r="M190" s="57" t="s">
        <v>0</v>
      </c>
      <c r="N190" s="33">
        <f>N183+3</f>
        <v>84</v>
      </c>
    </row>
    <row r="191" spans="1:86" ht="15" customHeight="1" x14ac:dyDescent="0.15">
      <c r="A191" s="60" t="s">
        <v>281</v>
      </c>
      <c r="B191" s="58" t="str">
        <f>VLOOKUP(D190,数据库!$A$1:$J$64584,2,FALSE)</f>
        <v>MC1/R1</v>
      </c>
      <c r="C191" s="60" t="s">
        <v>282</v>
      </c>
      <c r="D191" s="58" t="str">
        <f>VLOOKUP(D190,数据库!$A$1:$J$64584,3,FALSE)</f>
        <v>MC/6</v>
      </c>
      <c r="E191" s="24"/>
      <c r="F191" s="61" t="s">
        <v>283</v>
      </c>
      <c r="G191" s="58" t="str">
        <f>VLOOKUP(I190,数据库!$A$1:$J$64584,2,FALSE)</f>
        <v>MC1/R2</v>
      </c>
      <c r="H191" s="60" t="s">
        <v>284</v>
      </c>
      <c r="I191" s="58" t="str">
        <f>VLOOKUP(I190,数据库!$A$1:$J$64584,3,FALSE)</f>
        <v>MC/4</v>
      </c>
      <c r="J191" s="24"/>
      <c r="K191" s="61" t="s">
        <v>283</v>
      </c>
      <c r="L191" s="58" t="str">
        <f>VLOOKUP(N190,数据库!$A$1:$J$64584,2,FALSE)</f>
        <v>MC1/R2</v>
      </c>
      <c r="M191" s="60" t="s">
        <v>284</v>
      </c>
      <c r="N191" s="58" t="str">
        <f>VLOOKUP(N190,数据库!$A$1:$J$64584,3,FALSE)</f>
        <v xml:space="preserve"> MC1/R3</v>
      </c>
    </row>
    <row r="192" spans="1:86" ht="15" customHeight="1" x14ac:dyDescent="0.15">
      <c r="A192" s="60" t="s">
        <v>251</v>
      </c>
      <c r="B192" s="58" t="str">
        <f>VLOOKUP(D190,数据库!$A$1:$J$64584,6,FALSE)</f>
        <v>蓝4</v>
      </c>
      <c r="C192" s="58" t="s">
        <v>285</v>
      </c>
      <c r="D192" s="58" t="str">
        <f>VLOOKUP(D190,数据库!$A$1:$J$64584,7,FALSE)</f>
        <v>蓝4(大功率时-蓝6圆)</v>
      </c>
      <c r="E192" s="24"/>
      <c r="F192" s="62" t="s">
        <v>251</v>
      </c>
      <c r="G192" s="58" t="str">
        <f>VLOOKUP(I190,数据库!$A$1:$J$64584,6,FALSE)</f>
        <v>蓝4</v>
      </c>
      <c r="H192" s="58" t="s">
        <v>285</v>
      </c>
      <c r="I192" s="58" t="str">
        <f>VLOOKUP(I190,数据库!$A$1:$J$64584,7,FALSE)</f>
        <v>蓝4(大功率时-蓝6圆)</v>
      </c>
      <c r="J192" s="24"/>
      <c r="K192" s="62" t="s">
        <v>251</v>
      </c>
      <c r="L192" s="58" t="str">
        <f>VLOOKUP(N190,数据库!$A$1:$J$64584,6,FALSE)</f>
        <v>蓝4</v>
      </c>
      <c r="M192" s="58" t="s">
        <v>285</v>
      </c>
      <c r="N192" s="58" t="str">
        <f>VLOOKUP(N190,数据库!$A$1:$J$64584,7,FALSE)</f>
        <v>蓝4</v>
      </c>
    </row>
    <row r="193" spans="1:86" ht="15" customHeight="1" x14ac:dyDescent="0.15">
      <c r="A193" s="58" t="s">
        <v>247</v>
      </c>
      <c r="B193" s="58" t="str">
        <f>VLOOKUP(D190,数据库!$A$1:$J$64584,5,FALSE)</f>
        <v>2.5黑</v>
      </c>
      <c r="C193" s="26" t="s">
        <v>248</v>
      </c>
      <c r="D193" s="58" t="e">
        <f>VLOOKUP(D190,数据库!$A$1:$J$64584,11,FALSE)</f>
        <v>#REF!</v>
      </c>
      <c r="E193" s="24"/>
      <c r="F193" s="60" t="s">
        <v>247</v>
      </c>
      <c r="G193" s="58" t="str">
        <f>VLOOKUP(I190,数据库!$A$1:$J$64584,5,FALSE)</f>
        <v>2.5黑</v>
      </c>
      <c r="H193" s="26" t="s">
        <v>248</v>
      </c>
      <c r="I193" s="58" t="e">
        <f>VLOOKUP(I190,数据库!$A$1:$J$64584,11,FALSE)</f>
        <v>#REF!</v>
      </c>
      <c r="J193" s="24"/>
      <c r="K193" s="60" t="s">
        <v>247</v>
      </c>
      <c r="L193" s="58" t="str">
        <f>VLOOKUP(N190,数据库!$A$1:$J$64584,5,FALSE)</f>
        <v>2.5黑</v>
      </c>
      <c r="M193" s="26" t="s">
        <v>248</v>
      </c>
      <c r="N193" s="26" t="e">
        <f>VLOOKUP(N190,数据库!$A$1:$J$64584,11,FALSE)</f>
        <v>#REF!</v>
      </c>
    </row>
    <row r="194" spans="1:86" ht="15" customHeight="1" x14ac:dyDescent="0.15">
      <c r="A194" s="58" t="s">
        <v>249</v>
      </c>
      <c r="B194" s="58">
        <f>VLOOKUP(D190,数据库!$A$1:$J$64584,8,FALSE)</f>
        <v>730</v>
      </c>
      <c r="C194" s="60" t="s">
        <v>286</v>
      </c>
      <c r="D194" s="26">
        <v>20</v>
      </c>
      <c r="E194" s="24"/>
      <c r="F194" s="60" t="s">
        <v>249</v>
      </c>
      <c r="G194" s="58">
        <f>VLOOKUP(I190,数据库!$A$1:$J$64584,8,FALSE)</f>
        <v>730</v>
      </c>
      <c r="H194" s="60" t="s">
        <v>286</v>
      </c>
      <c r="I194" s="26">
        <v>20</v>
      </c>
      <c r="J194" s="24"/>
      <c r="K194" s="60" t="s">
        <v>249</v>
      </c>
      <c r="L194" s="58">
        <f>VLOOKUP(N190,数据库!$A$1:$J$64584,8,FALSE)</f>
        <v>1820</v>
      </c>
      <c r="M194" s="60" t="s">
        <v>286</v>
      </c>
      <c r="N194" s="60">
        <v>20</v>
      </c>
    </row>
    <row r="195" spans="1:86" ht="15" customHeight="1" x14ac:dyDescent="0.15">
      <c r="A195" s="55" t="s">
        <v>250</v>
      </c>
      <c r="B195" s="274" t="str">
        <f>VLOOKUP(D190,数据库!$A$1:$J$64584,4,FALSE)</f>
        <v>有封星接触器时+速度＜3.0m/s时</v>
      </c>
      <c r="C195" s="275"/>
      <c r="D195" s="275"/>
      <c r="E195" s="24"/>
      <c r="F195" s="55" t="s">
        <v>250</v>
      </c>
      <c r="G195" s="274" t="str">
        <f>VLOOKUP(I190,数据库!$A$1:$J$64584,4,FALSE)</f>
        <v>有封星接触器时+速度＜3.0m/s时</v>
      </c>
      <c r="H195" s="275"/>
      <c r="I195" s="275"/>
      <c r="J195" s="24"/>
      <c r="K195" s="55" t="s">
        <v>250</v>
      </c>
      <c r="L195" s="274" t="str">
        <f>VLOOKUP(N190,数据库!$A$1:$J$64584,4,FALSE)</f>
        <v>有封星接触器时+速度＜3.0m/s时</v>
      </c>
      <c r="M195" s="275"/>
      <c r="N195" s="276"/>
    </row>
    <row r="196" spans="1:86" s="15" customFormat="1" ht="15" customHeight="1" x14ac:dyDescent="0.15">
      <c r="A196" s="16"/>
      <c r="B196" s="16"/>
      <c r="C196" s="16"/>
      <c r="D196" s="30"/>
      <c r="E196" s="16"/>
      <c r="F196" s="29"/>
      <c r="G196" s="16"/>
      <c r="H196" s="16"/>
      <c r="I196" s="30"/>
      <c r="J196" s="16"/>
      <c r="K196" s="29"/>
      <c r="L196" s="16"/>
      <c r="M196" s="16"/>
      <c r="N196" s="21"/>
      <c r="O196" s="17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</row>
    <row r="197" spans="1:86" ht="15" customHeight="1" x14ac:dyDescent="0.15">
      <c r="A197" s="282" t="s">
        <v>705</v>
      </c>
      <c r="B197" s="283"/>
      <c r="C197" s="57" t="s">
        <v>0</v>
      </c>
      <c r="D197" s="33">
        <f>D190+3</f>
        <v>85</v>
      </c>
      <c r="E197" s="24"/>
      <c r="F197" s="284" t="s">
        <v>705</v>
      </c>
      <c r="G197" s="283"/>
      <c r="H197" s="57" t="s">
        <v>0</v>
      </c>
      <c r="I197" s="33">
        <f>I190+3</f>
        <v>86</v>
      </c>
      <c r="J197" s="24"/>
      <c r="K197" s="284" t="s">
        <v>705</v>
      </c>
      <c r="L197" s="283"/>
      <c r="M197" s="57" t="s">
        <v>0</v>
      </c>
      <c r="N197" s="33">
        <f>N190+3</f>
        <v>87</v>
      </c>
    </row>
    <row r="198" spans="1:86" ht="15" customHeight="1" x14ac:dyDescent="0.15">
      <c r="A198" s="60" t="s">
        <v>281</v>
      </c>
      <c r="B198" s="58" t="str">
        <f>VLOOKUP(D197,数据库!$A$1:$J$64584,2,FALSE)</f>
        <v>MC1/1</v>
      </c>
      <c r="C198" s="60" t="s">
        <v>282</v>
      </c>
      <c r="D198" s="58" t="str">
        <f>VLOOKUP(D197,数据库!$A$1:$J$64584,3,FALSE)</f>
        <v>MC/2</v>
      </c>
      <c r="E198" s="24"/>
      <c r="F198" s="61" t="s">
        <v>283</v>
      </c>
      <c r="G198" s="58" t="str">
        <f>VLOOKUP(I197,数据库!$A$1:$J$64584,2,FALSE)</f>
        <v>MC1/4</v>
      </c>
      <c r="H198" s="60" t="s">
        <v>284</v>
      </c>
      <c r="I198" s="58" t="str">
        <f>VLOOKUP(I197,数据库!$A$1:$J$64584,3,FALSE)</f>
        <v>MC/6</v>
      </c>
      <c r="J198" s="24"/>
      <c r="K198" s="61" t="s">
        <v>283</v>
      </c>
      <c r="L198" s="58" t="str">
        <f>VLOOKUP(N197,数据库!$A$1:$J$64584,2,FALSE)</f>
        <v>MC1/2</v>
      </c>
      <c r="M198" s="60" t="s">
        <v>284</v>
      </c>
      <c r="N198" s="58" t="str">
        <f>VLOOKUP(N197,数据库!$A$1:$J$64584,3,FALSE)</f>
        <v>MC/4</v>
      </c>
    </row>
    <row r="199" spans="1:86" ht="15" customHeight="1" x14ac:dyDescent="0.15">
      <c r="A199" s="60" t="s">
        <v>251</v>
      </c>
      <c r="B199" s="58" t="str">
        <f>VLOOKUP(D197,数据库!$A$1:$J$64584,6,FALSE)</f>
        <v>蓝4</v>
      </c>
      <c r="C199" s="58" t="s">
        <v>285</v>
      </c>
      <c r="D199" s="58" t="str">
        <f>VLOOKUP(D197,数据库!$A$1:$J$64584,7,FALSE)</f>
        <v>蓝4(大功率时-蓝6圆)</v>
      </c>
      <c r="E199" s="24"/>
      <c r="F199" s="62" t="s">
        <v>251</v>
      </c>
      <c r="G199" s="58" t="str">
        <f>VLOOKUP(I197,数据库!$A$1:$J$64584,6,FALSE)</f>
        <v>蓝4</v>
      </c>
      <c r="H199" s="58" t="s">
        <v>285</v>
      </c>
      <c r="I199" s="58" t="str">
        <f>VLOOKUP(I197,数据库!$A$1:$J$64584,7,FALSE)</f>
        <v>蓝4(大功率时-蓝7圆)</v>
      </c>
      <c r="J199" s="24"/>
      <c r="K199" s="62" t="s">
        <v>251</v>
      </c>
      <c r="L199" s="58" t="str">
        <f>VLOOKUP(N197,数据库!$A$1:$J$64584,6,FALSE)</f>
        <v>蓝4</v>
      </c>
      <c r="M199" s="58" t="s">
        <v>285</v>
      </c>
      <c r="N199" s="58" t="str">
        <f>VLOOKUP(N197,数据库!$A$1:$J$64584,7,FALSE)</f>
        <v>蓝4(大功率时-蓝8圆)</v>
      </c>
    </row>
    <row r="200" spans="1:86" ht="15" customHeight="1" x14ac:dyDescent="0.15">
      <c r="A200" s="58" t="s">
        <v>247</v>
      </c>
      <c r="B200" s="58" t="str">
        <f>VLOOKUP(D197,数据库!$A$1:$J$64584,5,FALSE)</f>
        <v>2.5黑</v>
      </c>
      <c r="C200" s="26" t="s">
        <v>248</v>
      </c>
      <c r="D200" s="58" t="e">
        <f>VLOOKUP(D197,数据库!$A$1:$J$64584,11,FALSE)</f>
        <v>#REF!</v>
      </c>
      <c r="E200" s="24"/>
      <c r="F200" s="60" t="s">
        <v>247</v>
      </c>
      <c r="G200" s="58" t="str">
        <f>VLOOKUP(I197,数据库!$A$1:$J$64584,5,FALSE)</f>
        <v>2.5黑</v>
      </c>
      <c r="H200" s="26" t="s">
        <v>248</v>
      </c>
      <c r="I200" s="58" t="e">
        <f>VLOOKUP(I197,数据库!$A$1:$J$64584,11,FALSE)</f>
        <v>#REF!</v>
      </c>
      <c r="J200" s="24"/>
      <c r="K200" s="60" t="s">
        <v>247</v>
      </c>
      <c r="L200" s="58" t="str">
        <f>VLOOKUP(N197,数据库!$A$1:$J$64584,5,FALSE)</f>
        <v>2.5黑</v>
      </c>
      <c r="M200" s="26" t="s">
        <v>248</v>
      </c>
      <c r="N200" s="26" t="e">
        <f>VLOOKUP(N197,数据库!$A$1:$J$64584,11,FALSE)</f>
        <v>#REF!</v>
      </c>
    </row>
    <row r="201" spans="1:86" ht="15" customHeight="1" x14ac:dyDescent="0.15">
      <c r="A201" s="58" t="s">
        <v>249</v>
      </c>
      <c r="B201" s="58">
        <f>VLOOKUP(D197,数据库!$A$1:$J$64584,8,FALSE)</f>
        <v>0</v>
      </c>
      <c r="C201" s="60" t="s">
        <v>286</v>
      </c>
      <c r="D201" s="26">
        <v>20</v>
      </c>
      <c r="E201" s="24"/>
      <c r="F201" s="60" t="s">
        <v>249</v>
      </c>
      <c r="G201" s="58">
        <f>VLOOKUP(I197,数据库!$A$1:$J$64584,8,FALSE)</f>
        <v>0</v>
      </c>
      <c r="H201" s="60" t="s">
        <v>286</v>
      </c>
      <c r="I201" s="26">
        <v>20</v>
      </c>
      <c r="J201" s="24"/>
      <c r="K201" s="60" t="s">
        <v>249</v>
      </c>
      <c r="L201" s="58">
        <f>VLOOKUP(N197,数据库!$A$1:$J$64584,8,FALSE)</f>
        <v>0</v>
      </c>
      <c r="M201" s="60" t="s">
        <v>286</v>
      </c>
      <c r="N201" s="60">
        <v>20</v>
      </c>
    </row>
    <row r="202" spans="1:86" ht="15" customHeight="1" x14ac:dyDescent="0.15">
      <c r="A202" s="55" t="s">
        <v>250</v>
      </c>
      <c r="B202" s="274" t="str">
        <f>VLOOKUP(D197,数据库!$A$1:$J$64584,4,FALSE)</f>
        <v>有封星接触器时+速度≥3.0m/s时</v>
      </c>
      <c r="C202" s="275"/>
      <c r="D202" s="275"/>
      <c r="E202" s="24"/>
      <c r="F202" s="55" t="s">
        <v>250</v>
      </c>
      <c r="G202" s="274" t="str">
        <f>VLOOKUP(I197,数据库!$A$1:$J$64584,4,FALSE)</f>
        <v>有封星接触器时+速度≥3.0m/s时</v>
      </c>
      <c r="H202" s="275"/>
      <c r="I202" s="275"/>
      <c r="J202" s="24"/>
      <c r="K202" s="55" t="s">
        <v>250</v>
      </c>
      <c r="L202" s="274" t="str">
        <f>VLOOKUP(N197,数据库!$A$1:$J$64584,4,FALSE)</f>
        <v>有封星接触器时+速度≥3.0m/s时</v>
      </c>
      <c r="M202" s="275"/>
      <c r="N202" s="276"/>
    </row>
    <row r="203" spans="1:86" s="15" customFormat="1" ht="15" customHeight="1" x14ac:dyDescent="0.15">
      <c r="A203" s="16"/>
      <c r="B203" s="16"/>
      <c r="C203" s="16"/>
      <c r="D203" s="30"/>
      <c r="E203" s="16"/>
      <c r="F203" s="29"/>
      <c r="G203" s="16"/>
      <c r="H203" s="16"/>
      <c r="I203" s="30"/>
      <c r="J203" s="16"/>
      <c r="K203" s="29"/>
      <c r="L203" s="16"/>
      <c r="M203" s="16"/>
      <c r="N203" s="21"/>
      <c r="O203" s="17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</row>
    <row r="204" spans="1:86" s="10" customFormat="1" ht="15" customHeight="1" x14ac:dyDescent="0.15">
      <c r="A204" s="282" t="s">
        <v>705</v>
      </c>
      <c r="B204" s="283"/>
      <c r="C204" s="57" t="s">
        <v>0</v>
      </c>
      <c r="D204" s="33">
        <f>D197+3</f>
        <v>88</v>
      </c>
      <c r="E204" s="24"/>
      <c r="F204" s="284" t="s">
        <v>705</v>
      </c>
      <c r="G204" s="283"/>
      <c r="H204" s="57" t="s">
        <v>0</v>
      </c>
      <c r="I204" s="33">
        <f>I197+3</f>
        <v>89</v>
      </c>
      <c r="J204" s="24"/>
      <c r="K204" s="284" t="s">
        <v>705</v>
      </c>
      <c r="L204" s="283"/>
      <c r="M204" s="57" t="s">
        <v>0</v>
      </c>
      <c r="N204" s="33">
        <f>N197+3</f>
        <v>90</v>
      </c>
      <c r="O204" s="18"/>
    </row>
    <row r="205" spans="1:86" ht="15" customHeight="1" x14ac:dyDescent="0.15">
      <c r="A205" s="60" t="s">
        <v>281</v>
      </c>
      <c r="B205" s="58" t="str">
        <f>VLOOKUP(D204,数据库!$A$1:$J$64584,2,FALSE)</f>
        <v>MC1/2</v>
      </c>
      <c r="C205" s="60" t="s">
        <v>282</v>
      </c>
      <c r="D205" s="58" t="str">
        <f>VLOOKUP(D204,数据库!$A$1:$J$64584,3,FALSE)</f>
        <v>MC1/3</v>
      </c>
      <c r="E205" s="24"/>
      <c r="F205" s="61" t="s">
        <v>283</v>
      </c>
      <c r="G205" s="58" t="str">
        <f>VLOOKUP(I204,数据库!$A$1:$J$64584,2,FALSE)</f>
        <v>LBQ/N(4)</v>
      </c>
      <c r="H205" s="60" t="s">
        <v>284</v>
      </c>
      <c r="I205" s="58" t="str">
        <f>VLOOKUP(I204,数据库!$A$1:$J$64584,3,FALSE)</f>
        <v>端子排/N</v>
      </c>
      <c r="J205" s="24"/>
      <c r="K205" s="61" t="s">
        <v>283</v>
      </c>
      <c r="L205" s="58" t="str">
        <f>VLOOKUP(N204,数据库!$A$1:$J$64584,2,FALSE)</f>
        <v>KAP/1</v>
      </c>
      <c r="M205" s="60" t="s">
        <v>284</v>
      </c>
      <c r="N205" s="58" t="str">
        <f>VLOOKUP(N204,数据库!$A$1:$J$64584,3,FALSE)</f>
        <v>K12/2</v>
      </c>
    </row>
    <row r="206" spans="1:86" ht="15" customHeight="1" x14ac:dyDescent="0.15">
      <c r="A206" s="60" t="s">
        <v>251</v>
      </c>
      <c r="B206" s="58" t="str">
        <f>VLOOKUP(D204,数据库!$A$1:$J$64584,6,FALSE)</f>
        <v>蓝4</v>
      </c>
      <c r="C206" s="58" t="s">
        <v>285</v>
      </c>
      <c r="D206" s="58" t="str">
        <f>VLOOKUP(D204,数据库!$A$1:$J$64584,7,FALSE)</f>
        <v>蓝4</v>
      </c>
      <c r="E206" s="24"/>
      <c r="F206" s="62" t="s">
        <v>251</v>
      </c>
      <c r="G206" s="58" t="str">
        <f>VLOOKUP(I204,数据库!$A$1:$J$64584,6,FALSE)</f>
        <v>红6圆</v>
      </c>
      <c r="H206" s="58" t="s">
        <v>285</v>
      </c>
      <c r="I206" s="58" t="str">
        <f>VLOOKUP(I204,数据库!$A$1:$J$64584,7,FALSE)</f>
        <v>101蓝针</v>
      </c>
      <c r="J206" s="24"/>
      <c r="K206" s="62" t="s">
        <v>251</v>
      </c>
      <c r="L206" s="58" t="str">
        <f>VLOOKUP(N204,数据库!$A$1:$J$64584,6,FALSE)</f>
        <v>剥8</v>
      </c>
      <c r="M206" s="58" t="s">
        <v>285</v>
      </c>
      <c r="N206" s="58" t="str">
        <f>VLOOKUP(N204,数据库!$A$1:$J$64584,7,FALSE)</f>
        <v>蓝3</v>
      </c>
    </row>
    <row r="207" spans="1:86" ht="15" customHeight="1" x14ac:dyDescent="0.15">
      <c r="A207" s="58" t="s">
        <v>247</v>
      </c>
      <c r="B207" s="58" t="str">
        <f>VLOOKUP(D204,数据库!$A$1:$J$64584,5,FALSE)</f>
        <v>2.5黑</v>
      </c>
      <c r="C207" s="26" t="s">
        <v>248</v>
      </c>
      <c r="D207" s="58" t="e">
        <f>VLOOKUP(D204,数据库!$A$1:$J$64584,11,FALSE)</f>
        <v>#REF!</v>
      </c>
      <c r="E207" s="24"/>
      <c r="F207" s="60" t="s">
        <v>247</v>
      </c>
      <c r="G207" s="58" t="str">
        <f>VLOOKUP(I204,数据库!$A$1:$J$64584,5,FALSE)</f>
        <v>0.75黑</v>
      </c>
      <c r="H207" s="26" t="s">
        <v>248</v>
      </c>
      <c r="I207" s="58" t="e">
        <f>VLOOKUP(I204,数据库!$A$1:$J$64584,11,FALSE)</f>
        <v>#REF!</v>
      </c>
      <c r="J207" s="24"/>
      <c r="K207" s="60" t="s">
        <v>247</v>
      </c>
      <c r="L207" s="58" t="str">
        <f>VLOOKUP(N204,数据库!$A$1:$J$64584,5,FALSE)</f>
        <v>0.75黑</v>
      </c>
      <c r="M207" s="26" t="s">
        <v>248</v>
      </c>
      <c r="N207" s="26" t="e">
        <f>VLOOKUP(N204,数据库!$A$1:$J$64584,11,FALSE)</f>
        <v>#REF!</v>
      </c>
    </row>
    <row r="208" spans="1:86" ht="15" customHeight="1" x14ac:dyDescent="0.15">
      <c r="A208" s="58" t="s">
        <v>249</v>
      </c>
      <c r="B208" s="58">
        <f>VLOOKUP(D204,数据库!$A$1:$J$64584,8,FALSE)</f>
        <v>0</v>
      </c>
      <c r="C208" s="60" t="s">
        <v>286</v>
      </c>
      <c r="D208" s="26">
        <v>20</v>
      </c>
      <c r="E208" s="24"/>
      <c r="F208" s="60" t="s">
        <v>249</v>
      </c>
      <c r="G208" s="58">
        <f>VLOOKUP(I204,数据库!$A$1:$J$64584,8,FALSE)</f>
        <v>0</v>
      </c>
      <c r="H208" s="60" t="s">
        <v>286</v>
      </c>
      <c r="I208" s="26">
        <v>20</v>
      </c>
      <c r="J208" s="24"/>
      <c r="K208" s="60" t="s">
        <v>249</v>
      </c>
      <c r="L208" s="58">
        <f>VLOOKUP(N204,数据库!$A$1:$J$64584,8,FALSE)</f>
        <v>630</v>
      </c>
      <c r="M208" s="60" t="s">
        <v>286</v>
      </c>
      <c r="N208" s="60">
        <v>20</v>
      </c>
    </row>
    <row r="209" spans="1:86" ht="15" customHeight="1" x14ac:dyDescent="0.15">
      <c r="A209" s="55" t="s">
        <v>250</v>
      </c>
      <c r="B209" s="274" t="str">
        <f>VLOOKUP(D204,数据库!$A$1:$J$64584,4,FALSE)</f>
        <v>有封星接触器时+速度≥3.0m/s时</v>
      </c>
      <c r="C209" s="275"/>
      <c r="D209" s="275"/>
      <c r="E209" s="24"/>
      <c r="F209" s="55" t="s">
        <v>250</v>
      </c>
      <c r="G209" s="274" t="str">
        <f>VLOOKUP(I204,数据库!$A$1:$J$64584,4,FALSE)</f>
        <v>有滤波器时+无停电救援</v>
      </c>
      <c r="H209" s="275"/>
      <c r="I209" s="275"/>
      <c r="J209" s="24"/>
      <c r="K209" s="55" t="s">
        <v>250</v>
      </c>
      <c r="L209" s="274" t="str">
        <f>VLOOKUP(N204,数据库!$A$1:$J$64584,4,FALSE)</f>
        <v>无机房</v>
      </c>
      <c r="M209" s="275"/>
      <c r="N209" s="276"/>
    </row>
    <row r="210" spans="1:86" s="15" customFormat="1" ht="15" customHeight="1" x14ac:dyDescent="0.15">
      <c r="A210" s="16"/>
      <c r="B210" s="16"/>
      <c r="C210" s="16"/>
      <c r="D210" s="30"/>
      <c r="E210" s="16"/>
      <c r="F210" s="29"/>
      <c r="G210" s="16"/>
      <c r="H210" s="16"/>
      <c r="I210" s="30"/>
      <c r="J210" s="16"/>
      <c r="K210" s="29"/>
      <c r="L210" s="16"/>
      <c r="M210" s="16"/>
      <c r="N210" s="21"/>
      <c r="O210" s="17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</row>
    <row r="211" spans="1:86" s="10" customFormat="1" ht="15" customHeight="1" x14ac:dyDescent="0.15">
      <c r="A211" s="282" t="s">
        <v>705</v>
      </c>
      <c r="B211" s="283"/>
      <c r="C211" s="57" t="s">
        <v>0</v>
      </c>
      <c r="D211" s="33">
        <f>D204+3</f>
        <v>91</v>
      </c>
      <c r="E211" s="24"/>
      <c r="F211" s="284" t="s">
        <v>705</v>
      </c>
      <c r="G211" s="283"/>
      <c r="H211" s="57" t="s">
        <v>0</v>
      </c>
      <c r="I211" s="33">
        <f>I204+3</f>
        <v>92</v>
      </c>
      <c r="J211" s="24"/>
      <c r="K211" s="284" t="s">
        <v>705</v>
      </c>
      <c r="L211" s="283"/>
      <c r="M211" s="57" t="s">
        <v>0</v>
      </c>
      <c r="N211" s="33">
        <f>N204+3</f>
        <v>93</v>
      </c>
      <c r="O211" s="18"/>
    </row>
    <row r="212" spans="1:86" s="10" customFormat="1" ht="15" customHeight="1" x14ac:dyDescent="0.15">
      <c r="A212" s="60" t="s">
        <v>281</v>
      </c>
      <c r="B212" s="58" t="str">
        <f>VLOOKUP(D211,数据库!$A$1:$J$64584,2,FALSE)</f>
        <v>JZK/A(2)</v>
      </c>
      <c r="C212" s="60" t="s">
        <v>282</v>
      </c>
      <c r="D212" s="58" t="str">
        <f>VLOOKUP(D211,数据库!$A$1:$J$64584,3,FALSE)</f>
        <v>K12/2</v>
      </c>
      <c r="E212" s="24"/>
      <c r="F212" s="61" t="s">
        <v>283</v>
      </c>
      <c r="G212" s="58" t="str">
        <f>VLOOKUP(I211,数据库!$A$1:$J$64584,2,FALSE)</f>
        <v>KAP/2</v>
      </c>
      <c r="H212" s="60" t="s">
        <v>284</v>
      </c>
      <c r="I212" s="58" t="str">
        <f>VLOOKUP(I211,数据库!$A$1:$J$64584,3,FALSE)</f>
        <v>K12/HN</v>
      </c>
      <c r="J212" s="24"/>
      <c r="K212" s="61" t="s">
        <v>283</v>
      </c>
      <c r="L212" s="58" t="str">
        <f>VLOOKUP(N211,数据库!$A$1:$J$64584,2,FALSE)</f>
        <v>ID/3</v>
      </c>
      <c r="M212" s="60" t="s">
        <v>284</v>
      </c>
      <c r="N212" s="58" t="str">
        <f>VLOOKUP(N211,数据库!$A$1:$J$64584,3,FALSE)</f>
        <v>K12/HN</v>
      </c>
      <c r="O212" s="18"/>
    </row>
    <row r="213" spans="1:86" ht="15" customHeight="1" x14ac:dyDescent="0.15">
      <c r="A213" s="60" t="s">
        <v>251</v>
      </c>
      <c r="B213" s="58" t="str">
        <f>VLOOKUP(D211,数据库!$A$1:$J$64584,6,FALSE)</f>
        <v>131蓝4</v>
      </c>
      <c r="C213" s="58" t="s">
        <v>285</v>
      </c>
      <c r="D213" s="58">
        <f>VLOOKUP(D211,数据库!$A$1:$J$64584,7,FALSE)</f>
        <v>0</v>
      </c>
      <c r="E213" s="24"/>
      <c r="F213" s="62" t="s">
        <v>251</v>
      </c>
      <c r="G213" s="58" t="str">
        <f>VLOOKUP(I211,数据库!$A$1:$J$64584,6,FALSE)</f>
        <v>剥8</v>
      </c>
      <c r="H213" s="58" t="s">
        <v>285</v>
      </c>
      <c r="I213" s="58" t="str">
        <f>VLOOKUP(I211,数据库!$A$1:$J$64584,7,FALSE)</f>
        <v>蓝3</v>
      </c>
      <c r="J213" s="24"/>
      <c r="K213" s="62" t="s">
        <v>251</v>
      </c>
      <c r="L213" s="58" t="str">
        <f>VLOOKUP(N211,数据库!$A$1:$J$64584,6,FALSE)</f>
        <v>剥8</v>
      </c>
      <c r="M213" s="58" t="s">
        <v>285</v>
      </c>
      <c r="N213" s="58">
        <f>VLOOKUP(N211,数据库!$A$1:$J$64584,7,FALSE)</f>
        <v>0</v>
      </c>
    </row>
    <row r="214" spans="1:86" ht="15" customHeight="1" x14ac:dyDescent="0.15">
      <c r="A214" s="58" t="s">
        <v>247</v>
      </c>
      <c r="B214" s="58" t="str">
        <f>VLOOKUP(D211,数据库!$A$1:$J$64584,5,FALSE)</f>
        <v>0.75黑</v>
      </c>
      <c r="C214" s="26" t="s">
        <v>248</v>
      </c>
      <c r="D214" s="58" t="e">
        <f>VLOOKUP(D211,数据库!$A$1:$J$64584,11,FALSE)</f>
        <v>#REF!</v>
      </c>
      <c r="E214" s="24"/>
      <c r="F214" s="60" t="s">
        <v>247</v>
      </c>
      <c r="G214" s="58" t="str">
        <f>VLOOKUP(I211,数据库!$A$1:$J$64584,5,FALSE)</f>
        <v>0.75黑</v>
      </c>
      <c r="H214" s="26" t="s">
        <v>248</v>
      </c>
      <c r="I214" s="58" t="e">
        <f>VLOOKUP(I211,数据库!$A$1:$J$64584,11,FALSE)</f>
        <v>#REF!</v>
      </c>
      <c r="J214" s="24"/>
      <c r="K214" s="60" t="s">
        <v>247</v>
      </c>
      <c r="L214" s="58" t="str">
        <f>VLOOKUP(N211,数据库!$A$1:$J$64584,5,FALSE)</f>
        <v>0.75黑</v>
      </c>
      <c r="M214" s="26" t="s">
        <v>248</v>
      </c>
      <c r="N214" s="26" t="e">
        <f>VLOOKUP(N211,数据库!$A$1:$J$64584,11,FALSE)</f>
        <v>#REF!</v>
      </c>
    </row>
    <row r="215" spans="1:86" ht="15" customHeight="1" x14ac:dyDescent="0.15">
      <c r="A215" s="58" t="s">
        <v>249</v>
      </c>
      <c r="B215" s="58">
        <f>VLOOKUP(D211,数据库!$A$1:$J$64584,8,FALSE)</f>
        <v>630</v>
      </c>
      <c r="C215" s="60" t="s">
        <v>286</v>
      </c>
      <c r="D215" s="26">
        <v>20</v>
      </c>
      <c r="E215" s="24"/>
      <c r="F215" s="60" t="s">
        <v>249</v>
      </c>
      <c r="G215" s="58">
        <f>VLOOKUP(I211,数据库!$A$1:$J$64584,8,FALSE)</f>
        <v>780</v>
      </c>
      <c r="H215" s="60" t="s">
        <v>286</v>
      </c>
      <c r="I215" s="26">
        <v>20</v>
      </c>
      <c r="J215" s="24"/>
      <c r="K215" s="60" t="s">
        <v>249</v>
      </c>
      <c r="L215" s="58">
        <f>VLOOKUP(N211,数据库!$A$1:$J$64584,8,FALSE)</f>
        <v>500</v>
      </c>
      <c r="M215" s="60" t="s">
        <v>286</v>
      </c>
      <c r="N215" s="60">
        <v>20</v>
      </c>
    </row>
    <row r="216" spans="1:86" ht="15" customHeight="1" x14ac:dyDescent="0.15">
      <c r="A216" s="55" t="s">
        <v>250</v>
      </c>
      <c r="B216" s="274" t="str">
        <f>VLOOKUP(D211,数据库!$A$1:$J$64584,4,FALSE)</f>
        <v>无机房</v>
      </c>
      <c r="C216" s="275"/>
      <c r="D216" s="275"/>
      <c r="E216" s="24"/>
      <c r="F216" s="55" t="s">
        <v>250</v>
      </c>
      <c r="G216" s="274" t="str">
        <f>VLOOKUP(I211,数据库!$A$1:$J$64584,4,FALSE)</f>
        <v>无机房</v>
      </c>
      <c r="H216" s="275"/>
      <c r="I216" s="275"/>
      <c r="J216" s="24"/>
      <c r="K216" s="55" t="s">
        <v>250</v>
      </c>
      <c r="L216" s="274" t="str">
        <f>VLOOKUP(N211,数据库!$A$1:$J$64584,4,FALSE)</f>
        <v>无机房</v>
      </c>
      <c r="M216" s="275"/>
      <c r="N216" s="276"/>
    </row>
    <row r="217" spans="1:86" s="15" customFormat="1" ht="15" customHeight="1" x14ac:dyDescent="0.15">
      <c r="A217" s="16"/>
      <c r="B217" s="16"/>
      <c r="C217" s="16"/>
      <c r="D217" s="30"/>
      <c r="E217" s="16"/>
      <c r="F217" s="29"/>
      <c r="G217" s="16"/>
      <c r="H217" s="16"/>
      <c r="I217" s="30"/>
      <c r="J217" s="16"/>
      <c r="K217" s="29"/>
      <c r="L217" s="16"/>
      <c r="M217" s="16"/>
      <c r="N217" s="21"/>
      <c r="O217" s="17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</row>
    <row r="218" spans="1:86" ht="15" customHeight="1" x14ac:dyDescent="0.15">
      <c r="A218" s="277" t="s">
        <v>705</v>
      </c>
      <c r="B218" s="278"/>
      <c r="C218" s="13" t="s">
        <v>0</v>
      </c>
      <c r="D218" s="42">
        <v>0</v>
      </c>
      <c r="E218" s="24"/>
      <c r="F218" s="277" t="s">
        <v>705</v>
      </c>
      <c r="G218" s="278"/>
      <c r="H218" s="13" t="s">
        <v>0</v>
      </c>
      <c r="I218" s="42">
        <v>299</v>
      </c>
      <c r="J218" s="24"/>
      <c r="K218" s="277" t="s">
        <v>705</v>
      </c>
      <c r="L218" s="278"/>
      <c r="M218" s="13" t="s">
        <v>0</v>
      </c>
      <c r="N218" s="27">
        <v>300</v>
      </c>
    </row>
    <row r="219" spans="1:86" ht="15" customHeight="1" x14ac:dyDescent="0.15">
      <c r="A219" s="60" t="s">
        <v>16</v>
      </c>
      <c r="B219" s="58" t="e">
        <f>VLOOKUP(D218,数据库!$A$1:$J$64584,2,FALSE)</f>
        <v>#N/A</v>
      </c>
      <c r="C219" s="58" t="s">
        <v>17</v>
      </c>
      <c r="D219" s="59" t="e">
        <f>VLOOKUP(D218,数据库!$A$1:$J$64584,3,FALSE)</f>
        <v>#N/A</v>
      </c>
      <c r="E219" s="24"/>
      <c r="F219" s="31" t="s">
        <v>16</v>
      </c>
      <c r="G219" s="58" t="e">
        <f>VLOOKUP(I218,数据库!$A$1:$J$64584,2,FALSE)</f>
        <v>#N/A</v>
      </c>
      <c r="H219" s="58" t="s">
        <v>17</v>
      </c>
      <c r="I219" s="59" t="e">
        <f>VLOOKUP(I218,数据库!$A$1:$J$64584,3,FALSE)</f>
        <v>#N/A</v>
      </c>
      <c r="J219" s="24"/>
      <c r="K219" s="31" t="s">
        <v>16</v>
      </c>
      <c r="L219" s="58" t="str">
        <f>VLOOKUP(N218,数据库!$A$1:$J$64584,2,FALSE)</f>
        <v>扩展板/X12/3</v>
      </c>
      <c r="M219" s="58" t="s">
        <v>17</v>
      </c>
      <c r="N219" s="58" t="str">
        <f>VLOOKUP(N218,数据库!$A$1:$J$64584,3,FALSE)</f>
        <v>KJ/1</v>
      </c>
    </row>
    <row r="220" spans="1:86" ht="15" customHeight="1" x14ac:dyDescent="0.15">
      <c r="A220" s="60" t="s">
        <v>251</v>
      </c>
      <c r="B220" s="58" t="e">
        <f>VLOOKUP(D218,数据库!$A$1:$J$64584,6,FALSE)</f>
        <v>#N/A</v>
      </c>
      <c r="C220" s="60" t="s">
        <v>19</v>
      </c>
      <c r="D220" s="13" t="e">
        <f>VLOOKUP(D218,数据库!$A$1:$J$64584,7,FALSE)</f>
        <v>#N/A</v>
      </c>
      <c r="E220" s="24"/>
      <c r="F220" s="31" t="s">
        <v>251</v>
      </c>
      <c r="G220" s="58" t="e">
        <f>VLOOKUP(I218,数据库!$A$1:$J$64584,6,FALSE)</f>
        <v>#N/A</v>
      </c>
      <c r="H220" s="60" t="s">
        <v>19</v>
      </c>
      <c r="I220" s="13" t="e">
        <f>VLOOKUP(I218,数据库!$A$1:$J$64584,7,FALSE)</f>
        <v>#N/A</v>
      </c>
      <c r="J220" s="24"/>
      <c r="K220" s="31" t="s">
        <v>251</v>
      </c>
      <c r="L220" s="58" t="str">
        <f>VLOOKUP(N218,数据库!$A$1:$J$64584,6,FALSE)</f>
        <v>半剥4</v>
      </c>
      <c r="M220" s="60" t="s">
        <v>19</v>
      </c>
      <c r="N220" s="58" t="str">
        <f>VLOOKUP(N218,数据库!$A$1:$J$64584,7,FALSE)</f>
        <v>5556T</v>
      </c>
    </row>
    <row r="221" spans="1:86" ht="15" customHeight="1" x14ac:dyDescent="0.15">
      <c r="A221" s="58" t="s">
        <v>247</v>
      </c>
      <c r="B221" s="58" t="e">
        <f>VLOOKUP(D218,数据库!$A$1:$J$64584,5,FALSE)</f>
        <v>#N/A</v>
      </c>
      <c r="C221" s="60" t="s">
        <v>248</v>
      </c>
      <c r="D221" s="35" t="e">
        <f>VLOOKUP(D218,数据库!$A$1:$J$64584,11,FALSE)</f>
        <v>#N/A</v>
      </c>
      <c r="E221" s="24"/>
      <c r="F221" s="13" t="s">
        <v>247</v>
      </c>
      <c r="G221" s="58" t="e">
        <f>VLOOKUP(I218,数据库!$A$1:$J$64584,5,FALSE)</f>
        <v>#N/A</v>
      </c>
      <c r="H221" s="60" t="s">
        <v>248</v>
      </c>
      <c r="I221" s="35" t="e">
        <f>VLOOKUP(I218,数据库!$A$1:$J$64584,11,FALSE)</f>
        <v>#N/A</v>
      </c>
      <c r="J221" s="24"/>
      <c r="K221" s="13" t="s">
        <v>247</v>
      </c>
      <c r="L221" s="58" t="str">
        <f>VLOOKUP(N218,数据库!$A$1:$J$64584,5,FALSE)</f>
        <v>0.5黑</v>
      </c>
      <c r="M221" s="60" t="s">
        <v>248</v>
      </c>
      <c r="N221" s="58" t="e">
        <f>VLOOKUP(N218,数据库!$A$1:$J$64584,11,FALSE)</f>
        <v>#REF!</v>
      </c>
    </row>
    <row r="222" spans="1:86" ht="15" customHeight="1" x14ac:dyDescent="0.15">
      <c r="A222" s="58" t="s">
        <v>249</v>
      </c>
      <c r="B222" s="58" t="e">
        <f>VLOOKUP(D218,数据库!$A$1:$J$64584,8,FALSE)</f>
        <v>#N/A</v>
      </c>
      <c r="C222" s="58" t="s">
        <v>280</v>
      </c>
      <c r="D222" s="35">
        <v>20</v>
      </c>
      <c r="E222" s="24"/>
      <c r="F222" s="62" t="s">
        <v>249</v>
      </c>
      <c r="G222" s="58" t="e">
        <f>VLOOKUP(I218,数据库!$A$1:$J$64584,8,FALSE)</f>
        <v>#N/A</v>
      </c>
      <c r="H222" s="58" t="s">
        <v>280</v>
      </c>
      <c r="I222" s="35">
        <v>20</v>
      </c>
      <c r="J222" s="24"/>
      <c r="K222" s="62" t="s">
        <v>249</v>
      </c>
      <c r="L222" s="58">
        <f>VLOOKUP(N218,数据库!$A$1:$J$64584,8,FALSE)</f>
        <v>0</v>
      </c>
      <c r="M222" s="58" t="s">
        <v>280</v>
      </c>
      <c r="N222" s="58">
        <v>20</v>
      </c>
    </row>
    <row r="223" spans="1:86" ht="15" customHeight="1" x14ac:dyDescent="0.15">
      <c r="A223" s="55" t="s">
        <v>250</v>
      </c>
      <c r="B223" s="279" t="e">
        <f>VLOOKUP(D218,数据库!$A$1:$J$64584,4,FALSE)</f>
        <v>#N/A</v>
      </c>
      <c r="C223" s="280"/>
      <c r="D223" s="281"/>
      <c r="E223" s="24"/>
      <c r="F223" s="43" t="s">
        <v>250</v>
      </c>
      <c r="G223" s="279" t="e">
        <f>VLOOKUP(I218,数据库!$A$1:$J$64584,4,FALSE)</f>
        <v>#N/A</v>
      </c>
      <c r="H223" s="280"/>
      <c r="I223" s="281"/>
      <c r="J223" s="24"/>
      <c r="K223" s="43" t="s">
        <v>250</v>
      </c>
      <c r="L223" s="279" t="str">
        <f>VLOOKUP(N218,数据库!$A$1:$J$64584,4,FALSE)</f>
        <v>能量回馈/非通讯型停电救援/电子记录</v>
      </c>
      <c r="M223" s="280"/>
      <c r="N223" s="281"/>
    </row>
    <row r="224" spans="1:86" s="15" customFormat="1" ht="15" customHeight="1" x14ac:dyDescent="0.15">
      <c r="A224" s="16"/>
      <c r="B224" s="16"/>
      <c r="C224" s="16"/>
      <c r="D224" s="29"/>
      <c r="E224" s="16"/>
      <c r="F224" s="30"/>
      <c r="G224" s="16"/>
      <c r="H224" s="16"/>
      <c r="I224" s="29"/>
      <c r="J224" s="16"/>
      <c r="K224" s="30"/>
      <c r="L224" s="16"/>
      <c r="M224" s="16"/>
      <c r="N224" s="21"/>
      <c r="O224" s="17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</row>
    <row r="225" spans="1:86" ht="15" customHeight="1" x14ac:dyDescent="0.15">
      <c r="A225" s="277" t="s">
        <v>705</v>
      </c>
      <c r="B225" s="278"/>
      <c r="C225" s="57" t="s">
        <v>0</v>
      </c>
      <c r="D225" s="45">
        <v>301</v>
      </c>
      <c r="E225" s="24"/>
      <c r="F225" s="277" t="s">
        <v>705</v>
      </c>
      <c r="G225" s="278"/>
      <c r="H225" s="57" t="s">
        <v>0</v>
      </c>
      <c r="I225" s="45">
        <v>302</v>
      </c>
      <c r="J225" s="24"/>
      <c r="K225" s="277" t="s">
        <v>705</v>
      </c>
      <c r="L225" s="278"/>
      <c r="M225" s="57" t="s">
        <v>0</v>
      </c>
      <c r="N225" s="57">
        <v>303</v>
      </c>
    </row>
    <row r="226" spans="1:86" ht="15" customHeight="1" x14ac:dyDescent="0.15">
      <c r="A226" s="60" t="s">
        <v>16</v>
      </c>
      <c r="B226" s="58" t="str">
        <f>VLOOKUP(D225,数据库!$A$1:$J$64584,2,FALSE)</f>
        <v>扩展板/X12/2</v>
      </c>
      <c r="C226" s="13" t="s">
        <v>17</v>
      </c>
      <c r="D226" s="40" t="str">
        <f>VLOOKUP(D225,数据库!$A$1:$J$64584,3,FALSE)</f>
        <v>KJ/2</v>
      </c>
      <c r="E226" s="24"/>
      <c r="F226" s="31" t="s">
        <v>16</v>
      </c>
      <c r="G226" s="58" t="str">
        <f>VLOOKUP(I225,数据库!$A$1:$J$64584,2,FALSE)</f>
        <v>扩展板/X12/1</v>
      </c>
      <c r="H226" s="13" t="s">
        <v>17</v>
      </c>
      <c r="I226" s="40" t="str">
        <f>VLOOKUP(I225,数据库!$A$1:$J$64584,3,FALSE)</f>
        <v>KJ/3</v>
      </c>
      <c r="J226" s="24"/>
      <c r="K226" s="31" t="s">
        <v>16</v>
      </c>
      <c r="L226" s="58" t="str">
        <f>VLOOKUP(N225,数据库!$A$1:$J$64584,2,FALSE)</f>
        <v>扩展板/X12/4</v>
      </c>
      <c r="M226" s="13" t="s">
        <v>17</v>
      </c>
      <c r="N226" s="27" t="str">
        <f>VLOOKUP(N225,数据库!$A$1:$J$64584,3,FALSE)</f>
        <v>KJ/4</v>
      </c>
    </row>
    <row r="227" spans="1:86" ht="15" customHeight="1" x14ac:dyDescent="0.15">
      <c r="A227" s="60" t="s">
        <v>251</v>
      </c>
      <c r="B227" s="58" t="str">
        <f>VLOOKUP(D225,数据库!$A$1:$J$64584,6,FALSE)</f>
        <v>半剥4</v>
      </c>
      <c r="C227" s="58" t="s">
        <v>19</v>
      </c>
      <c r="D227" s="59" t="str">
        <f>VLOOKUP(D225,数据库!$A$1:$J$64584,7,FALSE)</f>
        <v>5556T</v>
      </c>
      <c r="E227" s="24"/>
      <c r="F227" s="31" t="s">
        <v>251</v>
      </c>
      <c r="G227" s="58" t="str">
        <f>VLOOKUP(I225,数据库!$A$1:$J$64584,6,FALSE)</f>
        <v>半剥4</v>
      </c>
      <c r="H227" s="58" t="s">
        <v>19</v>
      </c>
      <c r="I227" s="59" t="str">
        <f>VLOOKUP(I225,数据库!$A$1:$J$64584,7,FALSE)</f>
        <v>5556T</v>
      </c>
      <c r="J227" s="24"/>
      <c r="K227" s="31" t="s">
        <v>251</v>
      </c>
      <c r="L227" s="58" t="str">
        <f>VLOOKUP(N225,数据库!$A$1:$J$64584,6,FALSE)</f>
        <v>半剥4</v>
      </c>
      <c r="M227" s="58" t="s">
        <v>19</v>
      </c>
      <c r="N227" s="58" t="str">
        <f>VLOOKUP(N225,数据库!$A$1:$J$64584,7,FALSE)</f>
        <v>5556T</v>
      </c>
    </row>
    <row r="228" spans="1:86" ht="15" customHeight="1" x14ac:dyDescent="0.15">
      <c r="A228" s="58" t="s">
        <v>247</v>
      </c>
      <c r="B228" s="58" t="str">
        <f>VLOOKUP(D225,数据库!$A$1:$J$64584,5,FALSE)</f>
        <v>0.5黑</v>
      </c>
      <c r="C228" s="60" t="s">
        <v>248</v>
      </c>
      <c r="D228" s="13" t="e">
        <f>VLOOKUP(D225,数据库!$A$1:$J$64584,11,FALSE)</f>
        <v>#REF!</v>
      </c>
      <c r="E228" s="24"/>
      <c r="F228" s="31" t="s">
        <v>247</v>
      </c>
      <c r="G228" s="58" t="str">
        <f>VLOOKUP(I225,数据库!$A$1:$J$64584,5,FALSE)</f>
        <v>0.5黑</v>
      </c>
      <c r="H228" s="60" t="s">
        <v>248</v>
      </c>
      <c r="I228" s="13" t="e">
        <f>VLOOKUP(I225,数据库!$A$1:$J$64584,11,FALSE)</f>
        <v>#REF!</v>
      </c>
      <c r="J228" s="24"/>
      <c r="K228" s="31" t="s">
        <v>247</v>
      </c>
      <c r="L228" s="58" t="str">
        <f>VLOOKUP(N225,数据库!$A$1:$J$64584,5,FALSE)</f>
        <v>0.5黑</v>
      </c>
      <c r="M228" s="60" t="s">
        <v>248</v>
      </c>
      <c r="N228" s="58" t="e">
        <f>VLOOKUP(N225,数据库!$A$1:$J$64584,11,FALSE)</f>
        <v>#REF!</v>
      </c>
    </row>
    <row r="229" spans="1:86" ht="15" customHeight="1" x14ac:dyDescent="0.15">
      <c r="A229" s="58" t="s">
        <v>249</v>
      </c>
      <c r="B229" s="58">
        <f>VLOOKUP(D225,数据库!$A$1:$J$64584,8,FALSE)</f>
        <v>0</v>
      </c>
      <c r="C229" s="60" t="s">
        <v>280</v>
      </c>
      <c r="D229" s="35">
        <v>20</v>
      </c>
      <c r="E229" s="24"/>
      <c r="F229" s="13" t="s">
        <v>249</v>
      </c>
      <c r="G229" s="58">
        <f>VLOOKUP(I225,数据库!$A$1:$J$64584,8,FALSE)</f>
        <v>0</v>
      </c>
      <c r="H229" s="60" t="s">
        <v>280</v>
      </c>
      <c r="I229" s="35">
        <v>20</v>
      </c>
      <c r="J229" s="24"/>
      <c r="K229" s="13" t="s">
        <v>249</v>
      </c>
      <c r="L229" s="58">
        <f>VLOOKUP(N225,数据库!$A$1:$J$64584,8,FALSE)</f>
        <v>0</v>
      </c>
      <c r="M229" s="60" t="s">
        <v>280</v>
      </c>
      <c r="N229" s="58">
        <v>20</v>
      </c>
    </row>
    <row r="230" spans="1:86" ht="15" customHeight="1" x14ac:dyDescent="0.15">
      <c r="A230" s="55" t="s">
        <v>250</v>
      </c>
      <c r="B230" s="279" t="str">
        <f>VLOOKUP(D225,数据库!$A$1:$J$64584,4,FALSE)</f>
        <v>能量回馈/非通讯型停电救援/电子记录</v>
      </c>
      <c r="C230" s="280"/>
      <c r="D230" s="281"/>
      <c r="E230" s="24"/>
      <c r="F230" s="39" t="s">
        <v>250</v>
      </c>
      <c r="G230" s="279" t="str">
        <f>VLOOKUP(I225,数据库!$A$1:$J$64584,4,FALSE)</f>
        <v>能量回馈/非通讯型停电救援/电子记录</v>
      </c>
      <c r="H230" s="280"/>
      <c r="I230" s="281"/>
      <c r="J230" s="24"/>
      <c r="K230" s="39" t="s">
        <v>250</v>
      </c>
      <c r="L230" s="279" t="str">
        <f>VLOOKUP(N225,数据库!$A$1:$J$64584,4,FALSE)</f>
        <v>能量回馈/非通讯型停电救援/电子记录</v>
      </c>
      <c r="M230" s="280"/>
      <c r="N230" s="281"/>
    </row>
    <row r="231" spans="1:86" s="15" customFormat="1" ht="15" customHeight="1" x14ac:dyDescent="0.15">
      <c r="A231" s="16"/>
      <c r="B231" s="16"/>
      <c r="C231" s="29"/>
      <c r="D231" s="29"/>
      <c r="E231" s="16"/>
      <c r="F231" s="30"/>
      <c r="G231" s="16"/>
      <c r="H231" s="29"/>
      <c r="I231" s="29"/>
      <c r="J231" s="16"/>
      <c r="K231" s="30"/>
      <c r="L231" s="16"/>
      <c r="M231" s="29"/>
      <c r="N231" s="31"/>
      <c r="O231" s="17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</row>
    <row r="232" spans="1:86" ht="15" customHeight="1" x14ac:dyDescent="0.15">
      <c r="A232" s="277" t="s">
        <v>705</v>
      </c>
      <c r="B232" s="278"/>
      <c r="C232" s="37" t="s">
        <v>0</v>
      </c>
      <c r="D232" s="45">
        <f>D225+3</f>
        <v>304</v>
      </c>
      <c r="E232" s="24"/>
      <c r="F232" s="277" t="s">
        <v>705</v>
      </c>
      <c r="G232" s="278"/>
      <c r="H232" s="37" t="s">
        <v>0</v>
      </c>
      <c r="I232" s="45">
        <f>I225+3</f>
        <v>305</v>
      </c>
      <c r="J232" s="24"/>
      <c r="K232" s="277" t="s">
        <v>705</v>
      </c>
      <c r="L232" s="278"/>
      <c r="M232" s="37" t="s">
        <v>0</v>
      </c>
      <c r="N232" s="37">
        <f>N225+3</f>
        <v>306</v>
      </c>
    </row>
    <row r="233" spans="1:86" ht="15" customHeight="1" x14ac:dyDescent="0.15">
      <c r="A233" s="60" t="s">
        <v>16</v>
      </c>
      <c r="B233" s="58" t="str">
        <f>VLOOKUP(D232,数据库!$A$1:$J$64584,2,FALSE)</f>
        <v>GRU/CN1/1</v>
      </c>
      <c r="C233" s="60" t="s">
        <v>17</v>
      </c>
      <c r="D233" s="35" t="str">
        <f>VLOOKUP(D232,数据库!$A$1:$J$64584,3,FALSE)</f>
        <v>CE2</v>
      </c>
      <c r="E233" s="24"/>
      <c r="F233" s="36" t="s">
        <v>16</v>
      </c>
      <c r="G233" s="58" t="str">
        <f>VLOOKUP(I232,数据库!$A$1:$J$64584,2,FALSE)</f>
        <v>KJ/3</v>
      </c>
      <c r="H233" s="60" t="s">
        <v>17</v>
      </c>
      <c r="I233" s="35">
        <f>VLOOKUP(I232,数据库!$A$1:$J$64584,3,FALSE)</f>
        <v>0</v>
      </c>
      <c r="J233" s="24"/>
      <c r="K233" s="36" t="s">
        <v>16</v>
      </c>
      <c r="L233" s="58" t="str">
        <f>VLOOKUP(N232,数据库!$A$1:$J$64584,2,FALSE)</f>
        <v>KZ/13</v>
      </c>
      <c r="M233" s="60" t="s">
        <v>17</v>
      </c>
      <c r="N233" s="60">
        <f>VLOOKUP(N232,数据库!$A$1:$J$64584,3,FALSE)</f>
        <v>0</v>
      </c>
    </row>
    <row r="234" spans="1:86" ht="15" customHeight="1" x14ac:dyDescent="0.15">
      <c r="A234" s="60" t="s">
        <v>251</v>
      </c>
      <c r="B234" s="58" t="str">
        <f>VLOOKUP(D232,数据库!$A$1:$J$64584,6,FALSE)</f>
        <v>5556T</v>
      </c>
      <c r="C234" s="46" t="s">
        <v>19</v>
      </c>
      <c r="D234" s="40" t="str">
        <f>VLOOKUP(D232,数据库!$A$1:$J$64584,7,FALSE)</f>
        <v>305、306半剥13</v>
      </c>
      <c r="E234" s="24"/>
      <c r="F234" s="31" t="s">
        <v>251</v>
      </c>
      <c r="G234" s="58" t="str">
        <f>VLOOKUP(I232,数据库!$A$1:$J$64584,6,FALSE)</f>
        <v>5556T</v>
      </c>
      <c r="H234" s="46" t="s">
        <v>19</v>
      </c>
      <c r="I234" s="40" t="str">
        <f>VLOOKUP(I232,数据库!$A$1:$J$64584,7,FALSE)</f>
        <v>304、306半剥13</v>
      </c>
      <c r="J234" s="24"/>
      <c r="K234" s="31" t="s">
        <v>251</v>
      </c>
      <c r="L234" s="58" t="str">
        <f>VLOOKUP(N232,数据库!$A$1:$J$64584,6,FALSE)</f>
        <v>5556T</v>
      </c>
      <c r="M234" s="46" t="s">
        <v>19</v>
      </c>
      <c r="N234" s="47" t="str">
        <f>VLOOKUP(N232,数据库!$A$1:$J$64584,7,FALSE)</f>
        <v>304、305半剥13</v>
      </c>
    </row>
    <row r="235" spans="1:86" ht="15" customHeight="1" x14ac:dyDescent="0.15">
      <c r="A235" s="58" t="s">
        <v>247</v>
      </c>
      <c r="B235" s="58" t="str">
        <f>VLOOKUP(D232,数据库!$A$1:$J$64584,5,FALSE)</f>
        <v>0.5黑</v>
      </c>
      <c r="C235" s="58" t="s">
        <v>248</v>
      </c>
      <c r="D235" s="56" t="e">
        <f>VLOOKUP(D232,数据库!$A$1:$J$64584,11,FALSE)</f>
        <v>#REF!</v>
      </c>
      <c r="E235" s="24"/>
      <c r="F235" s="31" t="s">
        <v>247</v>
      </c>
      <c r="G235" s="58" t="str">
        <f>VLOOKUP(I232,数据库!$A$1:$J$64584,5,FALSE)</f>
        <v>0.5黑</v>
      </c>
      <c r="H235" s="58" t="s">
        <v>248</v>
      </c>
      <c r="I235" s="56" t="e">
        <f>VLOOKUP(I232,数据库!$A$1:$J$64584,11,FALSE)</f>
        <v>#REF!</v>
      </c>
      <c r="J235" s="24"/>
      <c r="K235" s="31" t="s">
        <v>247</v>
      </c>
      <c r="L235" s="58" t="str">
        <f>VLOOKUP(N232,数据库!$A$1:$J$64584,5,FALSE)</f>
        <v>0.5黑</v>
      </c>
      <c r="M235" s="58" t="s">
        <v>248</v>
      </c>
      <c r="N235" s="58" t="e">
        <f>VLOOKUP(N232,数据库!$A$1:$J$64584,11,FALSE)</f>
        <v>#REF!</v>
      </c>
    </row>
    <row r="236" spans="1:86" ht="15" customHeight="1" x14ac:dyDescent="0.15">
      <c r="A236" s="58" t="s">
        <v>249</v>
      </c>
      <c r="B236" s="58">
        <f>VLOOKUP(D232,数据库!$A$1:$J$64584,8,FALSE)</f>
        <v>250</v>
      </c>
      <c r="C236" s="60" t="s">
        <v>280</v>
      </c>
      <c r="D236" s="30">
        <v>20</v>
      </c>
      <c r="E236" s="24"/>
      <c r="F236" s="41" t="s">
        <v>249</v>
      </c>
      <c r="G236" s="58">
        <f>VLOOKUP(I232,数据库!$A$1:$J$64584,8,FALSE)</f>
        <v>250</v>
      </c>
      <c r="H236" s="60" t="s">
        <v>280</v>
      </c>
      <c r="I236" s="30">
        <v>20</v>
      </c>
      <c r="J236" s="24"/>
      <c r="K236" s="41" t="s">
        <v>249</v>
      </c>
      <c r="L236" s="58">
        <f>VLOOKUP(N232,数据库!$A$1:$J$64584,8,FALSE)</f>
        <v>400</v>
      </c>
      <c r="M236" s="60" t="s">
        <v>280</v>
      </c>
      <c r="N236" s="58">
        <v>20</v>
      </c>
    </row>
    <row r="237" spans="1:86" ht="15" customHeight="1" x14ac:dyDescent="0.15">
      <c r="A237" s="55" t="s">
        <v>250</v>
      </c>
      <c r="B237" s="279" t="str">
        <f>VLOOKUP(D232,数据库!$A$1:$J$64584,4,FALSE)</f>
        <v>电子微动/电子双开门</v>
      </c>
      <c r="C237" s="280"/>
      <c r="D237" s="281"/>
      <c r="E237" s="24"/>
      <c r="F237" s="48" t="s">
        <v>250</v>
      </c>
      <c r="G237" s="279" t="str">
        <f>VLOOKUP(I232,数据库!$A$1:$J$64584,4,FALSE)</f>
        <v>电子微动/电子双开门</v>
      </c>
      <c r="H237" s="280"/>
      <c r="I237" s="281"/>
      <c r="J237" s="24"/>
      <c r="K237" s="48" t="s">
        <v>250</v>
      </c>
      <c r="L237" s="279" t="str">
        <f>VLOOKUP(N232,数据库!$A$1:$J$64584,4,FALSE)</f>
        <v>电子微动/电子双开门</v>
      </c>
      <c r="M237" s="280"/>
      <c r="N237" s="281"/>
    </row>
    <row r="238" spans="1:86" s="15" customFormat="1" ht="15" customHeight="1" x14ac:dyDescent="0.15">
      <c r="A238" s="16"/>
      <c r="B238" s="16"/>
      <c r="C238" s="30"/>
      <c r="D238" s="29"/>
      <c r="E238" s="16"/>
      <c r="F238" s="38"/>
      <c r="G238" s="16"/>
      <c r="H238" s="30"/>
      <c r="I238" s="29"/>
      <c r="J238" s="16"/>
      <c r="K238" s="38"/>
      <c r="L238" s="16"/>
      <c r="M238" s="30"/>
      <c r="N238" s="31"/>
      <c r="O238" s="17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</row>
    <row r="239" spans="1:86" ht="15" customHeight="1" x14ac:dyDescent="0.15">
      <c r="A239" s="277" t="s">
        <v>705</v>
      </c>
      <c r="B239" s="278"/>
      <c r="C239" s="33" t="s">
        <v>0</v>
      </c>
      <c r="D239" s="45">
        <f>D232+3</f>
        <v>307</v>
      </c>
      <c r="E239" s="24"/>
      <c r="F239" s="277" t="s">
        <v>705</v>
      </c>
      <c r="G239" s="278"/>
      <c r="H239" s="33" t="s">
        <v>0</v>
      </c>
      <c r="I239" s="45">
        <f>I232+3</f>
        <v>308</v>
      </c>
      <c r="J239" s="24"/>
      <c r="K239" s="277" t="s">
        <v>705</v>
      </c>
      <c r="L239" s="278"/>
      <c r="M239" s="33" t="s">
        <v>0</v>
      </c>
      <c r="N239" s="33">
        <f>N232+3</f>
        <v>309</v>
      </c>
    </row>
    <row r="240" spans="1:86" ht="15" customHeight="1" x14ac:dyDescent="0.15">
      <c r="A240" s="60" t="s">
        <v>16</v>
      </c>
      <c r="B240" s="58" t="str">
        <f>VLOOKUP(D239,数据库!$A$1:$J$64584,2,FALSE)</f>
        <v>GRU/CN1/2</v>
      </c>
      <c r="C240" s="26" t="s">
        <v>17</v>
      </c>
      <c r="D240" s="35" t="str">
        <f>VLOOKUP(D239,数据库!$A$1:$J$64584,3,FALSE)</f>
        <v>CE3</v>
      </c>
      <c r="E240" s="24"/>
      <c r="F240" s="36" t="s">
        <v>16</v>
      </c>
      <c r="G240" s="58" t="str">
        <f>VLOOKUP(I239,数据库!$A$1:$J$64584,2,FALSE)</f>
        <v>KJ/4</v>
      </c>
      <c r="H240" s="26" t="s">
        <v>17</v>
      </c>
      <c r="I240" s="35">
        <f>VLOOKUP(I239,数据库!$A$1:$J$64584,3,FALSE)</f>
        <v>0</v>
      </c>
      <c r="J240" s="24"/>
      <c r="K240" s="36" t="s">
        <v>16</v>
      </c>
      <c r="L240" s="58" t="str">
        <f>VLOOKUP(N239,数据库!$A$1:$J$64584,2,FALSE)</f>
        <v>KZ/14</v>
      </c>
      <c r="M240" s="26" t="s">
        <v>17</v>
      </c>
      <c r="N240" s="26">
        <f>VLOOKUP(N239,数据库!$A$1:$J$64584,3,FALSE)</f>
        <v>0</v>
      </c>
    </row>
    <row r="241" spans="1:86" ht="15" customHeight="1" x14ac:dyDescent="0.15">
      <c r="A241" s="60" t="s">
        <v>251</v>
      </c>
      <c r="B241" s="58" t="str">
        <f>VLOOKUP(D239,数据库!$A$1:$J$64584,6,FALSE)</f>
        <v>5556T</v>
      </c>
      <c r="C241" s="60" t="s">
        <v>19</v>
      </c>
      <c r="D241" s="35" t="str">
        <f>VLOOKUP(D239,数据库!$A$1:$J$64584,7,FALSE)</f>
        <v>308、309半剥13</v>
      </c>
      <c r="E241" s="24"/>
      <c r="F241" s="36" t="s">
        <v>251</v>
      </c>
      <c r="G241" s="58" t="str">
        <f>VLOOKUP(I239,数据库!$A$1:$J$64584,6,FALSE)</f>
        <v>5556T</v>
      </c>
      <c r="H241" s="60" t="s">
        <v>19</v>
      </c>
      <c r="I241" s="35" t="str">
        <f>VLOOKUP(I239,数据库!$A$1:$J$64584,7,FALSE)</f>
        <v>307、309半剥13</v>
      </c>
      <c r="J241" s="24"/>
      <c r="K241" s="36" t="s">
        <v>251</v>
      </c>
      <c r="L241" s="58" t="str">
        <f>VLOOKUP(N239,数据库!$A$1:$J$64584,6,FALSE)</f>
        <v>5556T</v>
      </c>
      <c r="M241" s="60" t="s">
        <v>19</v>
      </c>
      <c r="N241" s="60" t="str">
        <f>VLOOKUP(N239,数据库!$A$1:$J$64584,7,FALSE)</f>
        <v>307、308半剥13</v>
      </c>
    </row>
    <row r="242" spans="1:86" ht="15" customHeight="1" x14ac:dyDescent="0.15">
      <c r="A242" s="58" t="s">
        <v>247</v>
      </c>
      <c r="B242" s="58" t="str">
        <f>VLOOKUP(D239,数据库!$A$1:$J$64584,5,FALSE)</f>
        <v>0.5黑</v>
      </c>
      <c r="C242" s="13" t="s">
        <v>248</v>
      </c>
      <c r="D242" s="40" t="e">
        <f>VLOOKUP(D239,数据库!$A$1:$J$64584,11,FALSE)</f>
        <v>#REF!</v>
      </c>
      <c r="E242" s="24"/>
      <c r="F242" s="31" t="s">
        <v>247</v>
      </c>
      <c r="G242" s="58" t="str">
        <f>VLOOKUP(I239,数据库!$A$1:$J$64584,5,FALSE)</f>
        <v>0.5黑</v>
      </c>
      <c r="H242" s="13" t="s">
        <v>248</v>
      </c>
      <c r="I242" s="40" t="e">
        <f>VLOOKUP(I239,数据库!$A$1:$J$64584,11,FALSE)</f>
        <v>#REF!</v>
      </c>
      <c r="J242" s="24"/>
      <c r="K242" s="31" t="s">
        <v>247</v>
      </c>
      <c r="L242" s="58" t="str">
        <f>VLOOKUP(N239,数据库!$A$1:$J$64584,5,FALSE)</f>
        <v>0.5黑</v>
      </c>
      <c r="M242" s="13" t="s">
        <v>248</v>
      </c>
      <c r="N242" s="27" t="e">
        <f>VLOOKUP(N239,数据库!$A$1:$J$64584,11,FALSE)</f>
        <v>#REF!</v>
      </c>
    </row>
    <row r="243" spans="1:86" ht="15" customHeight="1" x14ac:dyDescent="0.15">
      <c r="A243" s="58" t="s">
        <v>249</v>
      </c>
      <c r="B243" s="58">
        <f>VLOOKUP(D239,数据库!$A$1:$J$64584,8,FALSE)</f>
        <v>250</v>
      </c>
      <c r="C243" s="58" t="s">
        <v>280</v>
      </c>
      <c r="D243" s="56">
        <v>20</v>
      </c>
      <c r="E243" s="24"/>
      <c r="F243" s="31" t="s">
        <v>249</v>
      </c>
      <c r="G243" s="58">
        <f>VLOOKUP(I239,数据库!$A$1:$J$64584,8,FALSE)</f>
        <v>250</v>
      </c>
      <c r="H243" s="58" t="s">
        <v>280</v>
      </c>
      <c r="I243" s="56">
        <v>20</v>
      </c>
      <c r="J243" s="24"/>
      <c r="K243" s="31" t="s">
        <v>249</v>
      </c>
      <c r="L243" s="58">
        <f>VLOOKUP(N239,数据库!$A$1:$J$64584,8,FALSE)</f>
        <v>400</v>
      </c>
      <c r="M243" s="58" t="s">
        <v>280</v>
      </c>
      <c r="N243" s="58">
        <v>20</v>
      </c>
    </row>
    <row r="244" spans="1:86" ht="15" customHeight="1" x14ac:dyDescent="0.15">
      <c r="A244" s="55" t="s">
        <v>250</v>
      </c>
      <c r="B244" s="279" t="str">
        <f>VLOOKUP(D239,数据库!$A$1:$J$64584,4,FALSE)</f>
        <v>电子微动/电子双开门</v>
      </c>
      <c r="C244" s="280"/>
      <c r="D244" s="281"/>
      <c r="E244" s="24"/>
      <c r="F244" s="41" t="s">
        <v>250</v>
      </c>
      <c r="G244" s="279" t="str">
        <f>VLOOKUP(I239,数据库!$A$1:$J$64584,4,FALSE)</f>
        <v>电子微动/电子双开门</v>
      </c>
      <c r="H244" s="280"/>
      <c r="I244" s="281"/>
      <c r="J244" s="24"/>
      <c r="K244" s="41" t="s">
        <v>250</v>
      </c>
      <c r="L244" s="279" t="str">
        <f>VLOOKUP(N239,数据库!$A$1:$J$64584,4,FALSE)</f>
        <v>电子微动/电子双开门</v>
      </c>
      <c r="M244" s="280"/>
      <c r="N244" s="281"/>
    </row>
    <row r="245" spans="1:86" s="15" customFormat="1" ht="15" customHeight="1" x14ac:dyDescent="0.15">
      <c r="A245" s="16"/>
      <c r="B245" s="16"/>
      <c r="C245" s="30"/>
      <c r="D245" s="30"/>
      <c r="E245" s="16"/>
      <c r="F245" s="29"/>
      <c r="G245" s="16"/>
      <c r="H245" s="30"/>
      <c r="I245" s="30"/>
      <c r="J245" s="16"/>
      <c r="K245" s="29"/>
      <c r="L245" s="16"/>
      <c r="M245" s="30"/>
      <c r="N245" s="31"/>
      <c r="O245" s="17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</row>
    <row r="246" spans="1:86" ht="15" customHeight="1" x14ac:dyDescent="0.15">
      <c r="A246" s="277" t="s">
        <v>705</v>
      </c>
      <c r="B246" s="278"/>
      <c r="C246" s="37" t="s">
        <v>0</v>
      </c>
      <c r="D246" s="45">
        <f>D239+3</f>
        <v>310</v>
      </c>
      <c r="E246" s="24"/>
      <c r="F246" s="277" t="s">
        <v>705</v>
      </c>
      <c r="G246" s="278"/>
      <c r="H246" s="37" t="s">
        <v>0</v>
      </c>
      <c r="I246" s="45">
        <f>I239+3</f>
        <v>311</v>
      </c>
      <c r="J246" s="24"/>
      <c r="K246" s="277" t="s">
        <v>705</v>
      </c>
      <c r="L246" s="278"/>
      <c r="M246" s="37" t="s">
        <v>0</v>
      </c>
      <c r="N246" s="37">
        <f>N239+3</f>
        <v>312</v>
      </c>
    </row>
    <row r="247" spans="1:86" s="11" customFormat="1" ht="15" customHeight="1" x14ac:dyDescent="0.15">
      <c r="A247" s="60" t="s">
        <v>16</v>
      </c>
      <c r="B247" s="58" t="str">
        <f>VLOOKUP(D246,数据库!$A$1:$J$64584,2,FALSE)</f>
        <v>GRU/CN1/3</v>
      </c>
      <c r="C247" s="60" t="s">
        <v>17</v>
      </c>
      <c r="D247" s="35" t="str">
        <f>VLOOKUP(D246,数据库!$A$1:$J$64584,3,FALSE)</f>
        <v>KJ/2</v>
      </c>
      <c r="E247" s="24"/>
      <c r="F247" s="36" t="s">
        <v>16</v>
      </c>
      <c r="G247" s="58" t="str">
        <f>VLOOKUP(I246,数据库!$A$1:$J$64584,2,FALSE)</f>
        <v>GRU/CN1/4</v>
      </c>
      <c r="H247" s="60" t="s">
        <v>17</v>
      </c>
      <c r="I247" s="35" t="str">
        <f>VLOOKUP(I246,数据库!$A$1:$J$64584,3,FALSE)</f>
        <v>KJ/1</v>
      </c>
      <c r="J247" s="24"/>
      <c r="K247" s="36" t="s">
        <v>16</v>
      </c>
      <c r="L247" s="58" t="str">
        <f>VLOOKUP(N246,数据库!$A$1:$J$64584,2,FALSE)</f>
        <v>GRU/CN1/5</v>
      </c>
      <c r="M247" s="60" t="s">
        <v>17</v>
      </c>
      <c r="N247" s="60" t="str">
        <f>VLOOKUP(N246,数据库!$A$1:$J$64584,3,FALSE)</f>
        <v>KZ/15</v>
      </c>
      <c r="O247" s="19"/>
    </row>
    <row r="248" spans="1:86" ht="15" customHeight="1" x14ac:dyDescent="0.15">
      <c r="A248" s="60" t="s">
        <v>251</v>
      </c>
      <c r="B248" s="58" t="str">
        <f>VLOOKUP(D246,数据库!$A$1:$J$64584,6,FALSE)</f>
        <v>5556T</v>
      </c>
      <c r="C248" s="46" t="s">
        <v>19</v>
      </c>
      <c r="D248" s="40" t="str">
        <f>VLOOKUP(D246,数据库!$A$1:$J$64584,7,FALSE)</f>
        <v>5556T</v>
      </c>
      <c r="E248" s="24"/>
      <c r="F248" s="31" t="s">
        <v>251</v>
      </c>
      <c r="G248" s="58" t="str">
        <f>VLOOKUP(I246,数据库!$A$1:$J$64584,6,FALSE)</f>
        <v>5556T</v>
      </c>
      <c r="H248" s="46" t="s">
        <v>19</v>
      </c>
      <c r="I248" s="40" t="str">
        <f>VLOOKUP(I246,数据库!$A$1:$J$64584,7,FALSE)</f>
        <v>5556T</v>
      </c>
      <c r="J248" s="24"/>
      <c r="K248" s="31" t="s">
        <v>251</v>
      </c>
      <c r="L248" s="58" t="str">
        <f>VLOOKUP(N246,数据库!$A$1:$J$64584,6,FALSE)</f>
        <v>5556T</v>
      </c>
      <c r="M248" s="46" t="s">
        <v>19</v>
      </c>
      <c r="N248" s="47" t="str">
        <f>VLOOKUP(N246,数据库!$A$1:$J$64584,7,FALSE)</f>
        <v>5556T</v>
      </c>
    </row>
    <row r="249" spans="1:86" ht="15" customHeight="1" x14ac:dyDescent="0.15">
      <c r="A249" s="58" t="s">
        <v>247</v>
      </c>
      <c r="B249" s="58" t="str">
        <f>VLOOKUP(D246,数据库!$A$1:$J$64584,5,FALSE)</f>
        <v>0.5黑</v>
      </c>
      <c r="C249" s="58" t="s">
        <v>248</v>
      </c>
      <c r="D249" s="56" t="e">
        <f>VLOOKUP(D246,数据库!$A$1:$J$64584,11,FALSE)</f>
        <v>#REF!</v>
      </c>
      <c r="E249" s="24"/>
      <c r="F249" s="31" t="s">
        <v>247</v>
      </c>
      <c r="G249" s="58" t="str">
        <f>VLOOKUP(I246,数据库!$A$1:$J$64584,5,FALSE)</f>
        <v>0.5黑</v>
      </c>
      <c r="H249" s="58" t="s">
        <v>248</v>
      </c>
      <c r="I249" s="56" t="e">
        <f>VLOOKUP(I246,数据库!$A$1:$J$64584,11,FALSE)</f>
        <v>#REF!</v>
      </c>
      <c r="J249" s="24"/>
      <c r="K249" s="31" t="s">
        <v>247</v>
      </c>
      <c r="L249" s="58" t="str">
        <f>VLOOKUP(N246,数据库!$A$1:$J$64584,5,FALSE)</f>
        <v>0.5黑</v>
      </c>
      <c r="M249" s="58" t="s">
        <v>248</v>
      </c>
      <c r="N249" s="58" t="e">
        <f>VLOOKUP(N246,数据库!$A$1:$J$64584,11,FALSE)</f>
        <v>#REF!</v>
      </c>
    </row>
    <row r="250" spans="1:86" ht="15" customHeight="1" x14ac:dyDescent="0.15">
      <c r="A250" s="58" t="s">
        <v>249</v>
      </c>
      <c r="B250" s="58">
        <f>VLOOKUP(D246,数据库!$A$1:$J$64584,8,FALSE)</f>
        <v>220</v>
      </c>
      <c r="C250" s="60" t="s">
        <v>280</v>
      </c>
      <c r="D250" s="30">
        <v>20</v>
      </c>
      <c r="E250" s="24"/>
      <c r="F250" s="41" t="s">
        <v>249</v>
      </c>
      <c r="G250" s="58">
        <f>VLOOKUP(I246,数据库!$A$1:$J$64584,8,FALSE)</f>
        <v>220</v>
      </c>
      <c r="H250" s="60" t="s">
        <v>280</v>
      </c>
      <c r="I250" s="30">
        <v>20</v>
      </c>
      <c r="J250" s="24"/>
      <c r="K250" s="41" t="s">
        <v>249</v>
      </c>
      <c r="L250" s="58">
        <f>VLOOKUP(N246,数据库!$A$1:$J$64584,8,FALSE)</f>
        <v>400</v>
      </c>
      <c r="M250" s="60" t="s">
        <v>280</v>
      </c>
      <c r="N250" s="58">
        <v>20</v>
      </c>
    </row>
    <row r="251" spans="1:86" ht="15" customHeight="1" x14ac:dyDescent="0.15">
      <c r="A251" s="55" t="s">
        <v>250</v>
      </c>
      <c r="B251" s="279" t="str">
        <f>VLOOKUP(D246,数据库!$A$1:$J$64584,4,FALSE)</f>
        <v>电子微动/电子双开门</v>
      </c>
      <c r="C251" s="280"/>
      <c r="D251" s="281"/>
      <c r="E251" s="24"/>
      <c r="F251" s="48" t="s">
        <v>250</v>
      </c>
      <c r="G251" s="279" t="str">
        <f>VLOOKUP(I246,数据库!$A$1:$J$64584,4,FALSE)</f>
        <v>电子微动/电子双开门</v>
      </c>
      <c r="H251" s="280"/>
      <c r="I251" s="281"/>
      <c r="J251" s="24"/>
      <c r="K251" s="48" t="s">
        <v>250</v>
      </c>
      <c r="L251" s="279" t="str">
        <f>VLOOKUP(N246,数据库!$A$1:$J$64584,4,FALSE)</f>
        <v>电子微动/电子双开门</v>
      </c>
      <c r="M251" s="280"/>
      <c r="N251" s="281"/>
    </row>
    <row r="252" spans="1:86" s="15" customFormat="1" ht="15" customHeight="1" x14ac:dyDescent="0.15">
      <c r="A252" s="16"/>
      <c r="B252" s="16"/>
      <c r="C252" s="30"/>
      <c r="D252" s="29"/>
      <c r="E252" s="16"/>
      <c r="F252" s="38"/>
      <c r="G252" s="16"/>
      <c r="H252" s="30"/>
      <c r="I252" s="29"/>
      <c r="J252" s="16"/>
      <c r="K252" s="38"/>
      <c r="L252" s="16"/>
      <c r="M252" s="30"/>
      <c r="N252" s="31"/>
      <c r="O252" s="17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</row>
    <row r="253" spans="1:86" ht="15" customHeight="1" x14ac:dyDescent="0.15">
      <c r="A253" s="277" t="s">
        <v>705</v>
      </c>
      <c r="B253" s="278"/>
      <c r="C253" s="33" t="s">
        <v>0</v>
      </c>
      <c r="D253" s="45">
        <f>D246+3</f>
        <v>313</v>
      </c>
      <c r="E253" s="24"/>
      <c r="F253" s="277" t="s">
        <v>705</v>
      </c>
      <c r="G253" s="278"/>
      <c r="H253" s="33" t="s">
        <v>0</v>
      </c>
      <c r="I253" s="45">
        <f>I246+3</f>
        <v>314</v>
      </c>
      <c r="J253" s="24"/>
      <c r="K253" s="277" t="s">
        <v>705</v>
      </c>
      <c r="L253" s="278"/>
      <c r="M253" s="33" t="s">
        <v>0</v>
      </c>
      <c r="N253" s="33">
        <f>N246+3</f>
        <v>315</v>
      </c>
    </row>
    <row r="254" spans="1:86" s="12" customFormat="1" ht="15" customHeight="1" x14ac:dyDescent="0.15">
      <c r="A254" s="60" t="s">
        <v>16</v>
      </c>
      <c r="B254" s="58" t="str">
        <f>VLOOKUP(D253,数据库!$A$1:$J$64584,2,FALSE)</f>
        <v>GRU/CN1/6</v>
      </c>
      <c r="C254" s="26" t="s">
        <v>17</v>
      </c>
      <c r="D254" s="35" t="str">
        <f>VLOOKUP(D253,数据库!$A$1:$J$64584,3,FALSE)</f>
        <v>KZ/16</v>
      </c>
      <c r="E254" s="24"/>
      <c r="F254" s="36" t="s">
        <v>16</v>
      </c>
      <c r="G254" s="58" t="str">
        <f>VLOOKUP(I253,数据库!$A$1:$J$64584,2,FALSE)</f>
        <v>GRU/CN2/5</v>
      </c>
      <c r="H254" s="26" t="s">
        <v>17</v>
      </c>
      <c r="I254" s="35" t="str">
        <f>VLOOKUP(I253,数据库!$A$1:$J$64584,3,FALSE)</f>
        <v>KC/21</v>
      </c>
      <c r="J254" s="24"/>
      <c r="K254" s="36" t="s">
        <v>16</v>
      </c>
      <c r="L254" s="58" t="str">
        <f>VLOOKUP(N253,数据库!$A$1:$J$64584,2,FALSE)</f>
        <v>GRU/CN2/10</v>
      </c>
      <c r="M254" s="26" t="s">
        <v>17</v>
      </c>
      <c r="N254" s="26" t="str">
        <f>VLOOKUP(N253,数据库!$A$1:$J$64584,3,FALSE)</f>
        <v>MSC/2</v>
      </c>
      <c r="O254" s="20"/>
    </row>
    <row r="255" spans="1:86" ht="15" customHeight="1" x14ac:dyDescent="0.15">
      <c r="A255" s="60" t="s">
        <v>251</v>
      </c>
      <c r="B255" s="58" t="str">
        <f>VLOOKUP(D253,数据库!$A$1:$J$64584,6,FALSE)</f>
        <v>5556T</v>
      </c>
      <c r="C255" s="60" t="s">
        <v>19</v>
      </c>
      <c r="D255" s="35" t="str">
        <f>VLOOKUP(D253,数据库!$A$1:$J$64584,7,FALSE)</f>
        <v>5556T</v>
      </c>
      <c r="E255" s="24"/>
      <c r="F255" s="36" t="s">
        <v>251</v>
      </c>
      <c r="G255" s="58" t="str">
        <f>VLOOKUP(I253,数据库!$A$1:$J$64584,6,FALSE)</f>
        <v>5556T</v>
      </c>
      <c r="H255" s="60" t="s">
        <v>19</v>
      </c>
      <c r="I255" s="35" t="str">
        <f>VLOOKUP(I253,数据库!$A$1:$J$64584,7,FALSE)</f>
        <v>5556T</v>
      </c>
      <c r="J255" s="24"/>
      <c r="K255" s="36" t="s">
        <v>251</v>
      </c>
      <c r="L255" s="58" t="str">
        <f>VLOOKUP(N253,数据库!$A$1:$J$64584,6,FALSE)</f>
        <v>5556T</v>
      </c>
      <c r="M255" s="60" t="s">
        <v>19</v>
      </c>
      <c r="N255" s="60" t="str">
        <f>VLOOKUP(N253,数据库!$A$1:$J$64584,7,FALSE)</f>
        <v>红4</v>
      </c>
    </row>
    <row r="256" spans="1:86" ht="15" customHeight="1" x14ac:dyDescent="0.15">
      <c r="A256" s="58" t="s">
        <v>247</v>
      </c>
      <c r="B256" s="58" t="str">
        <f>VLOOKUP(D253,数据库!$A$1:$J$64584,5,FALSE)</f>
        <v>0.5黑</v>
      </c>
      <c r="C256" s="13" t="s">
        <v>248</v>
      </c>
      <c r="D256" s="40" t="e">
        <f>VLOOKUP(D253,数据库!$A$1:$J$64584,11,FALSE)</f>
        <v>#REF!</v>
      </c>
      <c r="E256" s="24"/>
      <c r="F256" s="31" t="s">
        <v>247</v>
      </c>
      <c r="G256" s="58" t="str">
        <f>VLOOKUP(I253,数据库!$A$1:$J$64584,5,FALSE)</f>
        <v>0.5黑</v>
      </c>
      <c r="H256" s="13" t="s">
        <v>248</v>
      </c>
      <c r="I256" s="40" t="e">
        <f>VLOOKUP(I253,数据库!$A$1:$J$64584,11,FALSE)</f>
        <v>#REF!</v>
      </c>
      <c r="J256" s="24"/>
      <c r="K256" s="31" t="s">
        <v>247</v>
      </c>
      <c r="L256" s="58" t="str">
        <f>VLOOKUP(N253,数据库!$A$1:$J$64584,5,FALSE)</f>
        <v>0.5黑</v>
      </c>
      <c r="M256" s="13" t="s">
        <v>248</v>
      </c>
      <c r="N256" s="27" t="e">
        <f>VLOOKUP(N253,数据库!$A$1:$J$64584,11,FALSE)</f>
        <v>#REF!</v>
      </c>
    </row>
    <row r="257" spans="1:86" ht="15" customHeight="1" x14ac:dyDescent="0.15">
      <c r="A257" s="58" t="s">
        <v>249</v>
      </c>
      <c r="B257" s="58">
        <f>VLOOKUP(D253,数据库!$A$1:$J$64584,8,FALSE)</f>
        <v>400</v>
      </c>
      <c r="C257" s="58" t="s">
        <v>280</v>
      </c>
      <c r="D257" s="56">
        <v>20</v>
      </c>
      <c r="E257" s="24"/>
      <c r="F257" s="31" t="s">
        <v>249</v>
      </c>
      <c r="G257" s="58">
        <f>VLOOKUP(I253,数据库!$A$1:$J$64584,8,FALSE)</f>
        <v>220</v>
      </c>
      <c r="H257" s="58" t="s">
        <v>280</v>
      </c>
      <c r="I257" s="56">
        <v>20</v>
      </c>
      <c r="J257" s="24"/>
      <c r="K257" s="31" t="s">
        <v>249</v>
      </c>
      <c r="L257" s="58">
        <f>VLOOKUP(N253,数据库!$A$1:$J$64584,8,FALSE)</f>
        <v>450</v>
      </c>
      <c r="M257" s="58" t="s">
        <v>280</v>
      </c>
      <c r="N257" s="58">
        <v>20</v>
      </c>
    </row>
    <row r="258" spans="1:86" ht="15" customHeight="1" x14ac:dyDescent="0.15">
      <c r="A258" s="55" t="s">
        <v>250</v>
      </c>
      <c r="B258" s="279" t="str">
        <f>VLOOKUP(D253,数据库!$A$1:$J$64584,4,FALSE)</f>
        <v>电子微动/电子双开门</v>
      </c>
      <c r="C258" s="280"/>
      <c r="D258" s="281"/>
      <c r="E258" s="24"/>
      <c r="F258" s="41" t="s">
        <v>250</v>
      </c>
      <c r="G258" s="279" t="str">
        <f>VLOOKUP(I253,数据库!$A$1:$J$64584,4,FALSE)</f>
        <v>电子微动/电子双开门</v>
      </c>
      <c r="H258" s="280"/>
      <c r="I258" s="281"/>
      <c r="J258" s="24"/>
      <c r="K258" s="41" t="s">
        <v>250</v>
      </c>
      <c r="L258" s="279" t="str">
        <f>VLOOKUP(N253,数据库!$A$1:$J$64584,4,FALSE)</f>
        <v>电子微动/电子双开门</v>
      </c>
      <c r="M258" s="280"/>
      <c r="N258" s="281"/>
    </row>
    <row r="259" spans="1:86" s="15" customFormat="1" ht="15" customHeight="1" x14ac:dyDescent="0.15">
      <c r="A259" s="16"/>
      <c r="B259" s="16"/>
      <c r="C259" s="30"/>
      <c r="D259" s="30"/>
      <c r="E259" s="16"/>
      <c r="F259" s="29"/>
      <c r="G259" s="16"/>
      <c r="H259" s="30"/>
      <c r="I259" s="30"/>
      <c r="J259" s="16"/>
      <c r="K259" s="29"/>
      <c r="L259" s="16"/>
      <c r="M259" s="30"/>
      <c r="N259" s="31"/>
      <c r="O259" s="17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</row>
    <row r="260" spans="1:86" ht="15" customHeight="1" x14ac:dyDescent="0.15">
      <c r="A260" s="277" t="s">
        <v>705</v>
      </c>
      <c r="B260" s="278"/>
      <c r="C260" s="37" t="s">
        <v>0</v>
      </c>
      <c r="D260" s="45">
        <f>D253+3</f>
        <v>316</v>
      </c>
      <c r="E260" s="24"/>
      <c r="F260" s="277" t="s">
        <v>705</v>
      </c>
      <c r="G260" s="278"/>
      <c r="H260" s="37" t="s">
        <v>0</v>
      </c>
      <c r="I260" s="45">
        <f>I253+3</f>
        <v>317</v>
      </c>
      <c r="J260" s="24"/>
      <c r="K260" s="277" t="s">
        <v>705</v>
      </c>
      <c r="L260" s="278"/>
      <c r="M260" s="37" t="s">
        <v>0</v>
      </c>
      <c r="N260" s="37">
        <f>N253+3</f>
        <v>318</v>
      </c>
    </row>
    <row r="261" spans="1:86" ht="15" customHeight="1" x14ac:dyDescent="0.15">
      <c r="A261" s="60" t="s">
        <v>16</v>
      </c>
      <c r="B261" s="58" t="str">
        <f>VLOOKUP(D260,数据库!$A$1:$J$64584,2,FALSE)</f>
        <v>GRU/CN2/1</v>
      </c>
      <c r="C261" s="60" t="s">
        <v>17</v>
      </c>
      <c r="D261" s="35" t="str">
        <f>VLOOKUP(D260,数据库!$A$1:$J$64584,3,FALSE)</f>
        <v>FTK/2</v>
      </c>
      <c r="E261" s="24"/>
      <c r="F261" s="36" t="s">
        <v>16</v>
      </c>
      <c r="G261" s="58" t="str">
        <f>VLOOKUP(I260,数据库!$A$1:$J$64584,2,FALSE)</f>
        <v>GRU/CN2/3</v>
      </c>
      <c r="H261" s="60" t="s">
        <v>17</v>
      </c>
      <c r="I261" s="35" t="str">
        <f>VLOOKUP(I260,数据库!$A$1:$J$64584,3,FALSE)</f>
        <v>KC/19</v>
      </c>
      <c r="J261" s="24"/>
      <c r="K261" s="36" t="s">
        <v>16</v>
      </c>
      <c r="L261" s="58" t="str">
        <f>VLOOKUP(N260,数据库!$A$1:$J$64584,2,FALSE)</f>
        <v>GRU/CN2/6</v>
      </c>
      <c r="M261" s="60" t="s">
        <v>17</v>
      </c>
      <c r="N261" s="60" t="str">
        <f>VLOOKUP(N260,数据库!$A$1:$J$64584,3,FALSE)</f>
        <v>KC/20</v>
      </c>
    </row>
    <row r="262" spans="1:86" ht="15" customHeight="1" x14ac:dyDescent="0.15">
      <c r="A262" s="60" t="s">
        <v>251</v>
      </c>
      <c r="B262" s="58" t="str">
        <f>VLOOKUP(D260,数据库!$A$1:$J$64584,6,FALSE)</f>
        <v>5556T</v>
      </c>
      <c r="C262" s="46" t="s">
        <v>19</v>
      </c>
      <c r="D262" s="40" t="str">
        <f>VLOOKUP(D260,数据库!$A$1:$J$64584,7,FALSE)</f>
        <v>红4</v>
      </c>
      <c r="E262" s="24"/>
      <c r="F262" s="31" t="s">
        <v>251</v>
      </c>
      <c r="G262" s="58" t="str">
        <f>VLOOKUP(I260,数据库!$A$1:$J$64584,6,FALSE)</f>
        <v>5556T</v>
      </c>
      <c r="H262" s="46" t="s">
        <v>19</v>
      </c>
      <c r="I262" s="40" t="str">
        <f>VLOOKUP(I260,数据库!$A$1:$J$64584,7,FALSE)</f>
        <v>5556T</v>
      </c>
      <c r="J262" s="24"/>
      <c r="K262" s="31" t="s">
        <v>251</v>
      </c>
      <c r="L262" s="58" t="str">
        <f>VLOOKUP(N260,数据库!$A$1:$J$64584,6,FALSE)</f>
        <v>5556T</v>
      </c>
      <c r="M262" s="46" t="s">
        <v>19</v>
      </c>
      <c r="N262" s="47" t="str">
        <f>VLOOKUP(N260,数据库!$A$1:$J$64584,7,FALSE)</f>
        <v>5556T</v>
      </c>
    </row>
    <row r="263" spans="1:86" ht="15" customHeight="1" x14ac:dyDescent="0.15">
      <c r="A263" s="58" t="s">
        <v>247</v>
      </c>
      <c r="B263" s="58" t="str">
        <f>VLOOKUP(D260,数据库!$A$1:$J$64584,5,FALSE)</f>
        <v>0.5黑</v>
      </c>
      <c r="C263" s="58" t="s">
        <v>248</v>
      </c>
      <c r="D263" s="56" t="e">
        <f>VLOOKUP(D260,数据库!$A$1:$J$64584,11,FALSE)</f>
        <v>#REF!</v>
      </c>
      <c r="E263" s="24"/>
      <c r="F263" s="31" t="s">
        <v>247</v>
      </c>
      <c r="G263" s="58" t="str">
        <f>VLOOKUP(I260,数据库!$A$1:$J$64584,5,FALSE)</f>
        <v>0.5黑</v>
      </c>
      <c r="H263" s="58" t="s">
        <v>248</v>
      </c>
      <c r="I263" s="56" t="e">
        <f>VLOOKUP(I260,数据库!$A$1:$J$64584,11,FALSE)</f>
        <v>#REF!</v>
      </c>
      <c r="J263" s="24"/>
      <c r="K263" s="31" t="s">
        <v>247</v>
      </c>
      <c r="L263" s="58" t="str">
        <f>VLOOKUP(N260,数据库!$A$1:$J$64584,5,FALSE)</f>
        <v>0.5黑</v>
      </c>
      <c r="M263" s="58" t="s">
        <v>248</v>
      </c>
      <c r="N263" s="58" t="e">
        <f>VLOOKUP(N260,数据库!$A$1:$J$64584,11,FALSE)</f>
        <v>#REF!</v>
      </c>
    </row>
    <row r="264" spans="1:86" ht="15" customHeight="1" x14ac:dyDescent="0.15">
      <c r="A264" s="58" t="s">
        <v>249</v>
      </c>
      <c r="B264" s="58">
        <f>VLOOKUP(D260,数据库!$A$1:$J$64584,8,FALSE)</f>
        <v>0</v>
      </c>
      <c r="C264" s="60" t="s">
        <v>280</v>
      </c>
      <c r="D264" s="30">
        <v>20</v>
      </c>
      <c r="E264" s="24"/>
      <c r="F264" s="41" t="s">
        <v>249</v>
      </c>
      <c r="G264" s="58">
        <f>VLOOKUP(I260,数据库!$A$1:$J$64584,8,FALSE)</f>
        <v>0</v>
      </c>
      <c r="H264" s="60" t="s">
        <v>280</v>
      </c>
      <c r="I264" s="30">
        <v>20</v>
      </c>
      <c r="J264" s="24"/>
      <c r="K264" s="41" t="s">
        <v>249</v>
      </c>
      <c r="L264" s="58">
        <f>VLOOKUP(N260,数据库!$A$1:$J$64584,8,FALSE)</f>
        <v>0</v>
      </c>
      <c r="M264" s="60" t="s">
        <v>280</v>
      </c>
      <c r="N264" s="58">
        <v>20</v>
      </c>
    </row>
    <row r="265" spans="1:86" ht="15" customHeight="1" x14ac:dyDescent="0.15">
      <c r="A265" s="55" t="s">
        <v>250</v>
      </c>
      <c r="B265" s="279" t="str">
        <f>VLOOKUP(D260,数据库!$A$1:$J$64584,4,FALSE)</f>
        <v>电子双开门</v>
      </c>
      <c r="C265" s="280"/>
      <c r="D265" s="281"/>
      <c r="E265" s="24"/>
      <c r="F265" s="48" t="s">
        <v>250</v>
      </c>
      <c r="G265" s="279" t="str">
        <f>VLOOKUP(I260,数据库!$A$1:$J$64584,4,FALSE)</f>
        <v>电子双开门</v>
      </c>
      <c r="H265" s="280"/>
      <c r="I265" s="281"/>
      <c r="J265" s="24"/>
      <c r="K265" s="48" t="s">
        <v>250</v>
      </c>
      <c r="L265" s="279" t="str">
        <f>VLOOKUP(N260,数据库!$A$1:$J$64584,4,FALSE)</f>
        <v>电子双开门</v>
      </c>
      <c r="M265" s="280"/>
      <c r="N265" s="281"/>
    </row>
    <row r="266" spans="1:86" s="15" customFormat="1" ht="15" customHeight="1" x14ac:dyDescent="0.15">
      <c r="A266" s="16"/>
      <c r="B266" s="16"/>
      <c r="C266" s="30"/>
      <c r="D266" s="29"/>
      <c r="E266" s="16"/>
      <c r="F266" s="38"/>
      <c r="G266" s="16"/>
      <c r="H266" s="30"/>
      <c r="I266" s="29"/>
      <c r="J266" s="16"/>
      <c r="K266" s="38"/>
      <c r="L266" s="16"/>
      <c r="M266" s="30"/>
      <c r="N266" s="31"/>
      <c r="O266" s="17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</row>
    <row r="267" spans="1:86" ht="15" customHeight="1" x14ac:dyDescent="0.15">
      <c r="A267" s="277" t="s">
        <v>705</v>
      </c>
      <c r="B267" s="278"/>
      <c r="C267" s="33" t="s">
        <v>0</v>
      </c>
      <c r="D267" s="45">
        <f>D260+3</f>
        <v>319</v>
      </c>
      <c r="E267" s="24"/>
      <c r="F267" s="277" t="s">
        <v>705</v>
      </c>
      <c r="G267" s="278"/>
      <c r="H267" s="33" t="s">
        <v>0</v>
      </c>
      <c r="I267" s="45">
        <f>I260+3</f>
        <v>320</v>
      </c>
      <c r="J267" s="24"/>
      <c r="K267" s="277" t="s">
        <v>705</v>
      </c>
      <c r="L267" s="278"/>
      <c r="M267" s="33" t="s">
        <v>0</v>
      </c>
      <c r="N267" s="33">
        <f>N260+3</f>
        <v>321</v>
      </c>
    </row>
    <row r="268" spans="1:86" ht="15" customHeight="1" x14ac:dyDescent="0.15">
      <c r="A268" s="60" t="s">
        <v>16</v>
      </c>
      <c r="B268" s="58" t="str">
        <f>VLOOKUP(D267,数据库!$A$1:$J$64584,2,FALSE)</f>
        <v>KZ/8</v>
      </c>
      <c r="C268" s="26" t="s">
        <v>17</v>
      </c>
      <c r="D268" s="35" t="str">
        <f>VLOOKUP(D267,数据库!$A$1:$J$64584,3,FALSE)</f>
        <v>GRU/CN1/F1(5)</v>
      </c>
      <c r="E268" s="24"/>
      <c r="F268" s="36" t="s">
        <v>16</v>
      </c>
      <c r="G268" s="58" t="str">
        <f>VLOOKUP(I267,数据库!$A$1:$J$64584,2,FALSE)</f>
        <v>GRU/CN1/F2(6)</v>
      </c>
      <c r="H268" s="26" t="s">
        <v>17</v>
      </c>
      <c r="I268" s="35" t="str">
        <f>VLOOKUP(I267,数据库!$A$1:$J$64584,3,FALSE)</f>
        <v>GRU/CN1/F1(5)</v>
      </c>
      <c r="J268" s="24"/>
      <c r="K268" s="36" t="s">
        <v>16</v>
      </c>
      <c r="L268" s="58" t="str">
        <f>VLOOKUP(N267,数据库!$A$1:$J$64584,2,FALSE)</f>
        <v>KC/21</v>
      </c>
      <c r="M268" s="26" t="s">
        <v>17</v>
      </c>
      <c r="N268" s="26" t="str">
        <f>VLOOKUP(N267,数据库!$A$1:$J$64584,3,FALSE)</f>
        <v>GRU/S3</v>
      </c>
    </row>
    <row r="269" spans="1:86" ht="15" customHeight="1" x14ac:dyDescent="0.15">
      <c r="A269" s="60" t="s">
        <v>251</v>
      </c>
      <c r="B269" s="58" t="str">
        <f>VLOOKUP(D267,数据库!$A$1:$J$64584,6,FALSE)</f>
        <v>5556T</v>
      </c>
      <c r="C269" s="60" t="s">
        <v>19</v>
      </c>
      <c r="D269" s="35" t="str">
        <f>VLOOKUP(D267,数据库!$A$1:$J$64584,7,FALSE)</f>
        <v>5556T</v>
      </c>
      <c r="E269" s="24"/>
      <c r="F269" s="36" t="s">
        <v>251</v>
      </c>
      <c r="G269" s="58" t="str">
        <f>VLOOKUP(I267,数据库!$A$1:$J$64584,6,FALSE)</f>
        <v>5556T</v>
      </c>
      <c r="H269" s="60" t="s">
        <v>19</v>
      </c>
      <c r="I269" s="35" t="str">
        <f>VLOOKUP(I267,数据库!$A$1:$J$64584,7,FALSE)</f>
        <v>5556T</v>
      </c>
      <c r="J269" s="24"/>
      <c r="K269" s="36" t="s">
        <v>251</v>
      </c>
      <c r="L269" s="58" t="str">
        <f>VLOOKUP(N267,数据库!$A$1:$J$64584,6,FALSE)</f>
        <v>5556T</v>
      </c>
      <c r="M269" s="60" t="s">
        <v>19</v>
      </c>
      <c r="N269" s="60" t="str">
        <f>VLOOKUP(N267,数据库!$A$1:$J$64584,7,FALSE)</f>
        <v>红针/双开门334：蓝针</v>
      </c>
    </row>
    <row r="270" spans="1:86" ht="15" customHeight="1" x14ac:dyDescent="0.15">
      <c r="A270" s="58" t="s">
        <v>247</v>
      </c>
      <c r="B270" s="58" t="str">
        <f>VLOOKUP(D267,数据库!$A$1:$J$64584,5,FALSE)</f>
        <v>0.5黑</v>
      </c>
      <c r="C270" s="13" t="s">
        <v>248</v>
      </c>
      <c r="D270" s="40" t="e">
        <f>VLOOKUP(D267,数据库!$A$1:$J$64584,11,FALSE)</f>
        <v>#REF!</v>
      </c>
      <c r="E270" s="24"/>
      <c r="F270" s="31" t="s">
        <v>247</v>
      </c>
      <c r="G270" s="58" t="str">
        <f>VLOOKUP(I267,数据库!$A$1:$J$64584,5,FALSE)</f>
        <v>0.5黑</v>
      </c>
      <c r="H270" s="13" t="s">
        <v>248</v>
      </c>
      <c r="I270" s="40" t="e">
        <f>VLOOKUP(I267,数据库!$A$1:$J$64584,11,FALSE)</f>
        <v>#REF!</v>
      </c>
      <c r="J270" s="24"/>
      <c r="K270" s="31" t="s">
        <v>247</v>
      </c>
      <c r="L270" s="58" t="str">
        <f>VLOOKUP(N267,数据库!$A$1:$J$64584,5,FALSE)</f>
        <v>0.5黑</v>
      </c>
      <c r="M270" s="13" t="s">
        <v>248</v>
      </c>
      <c r="N270" s="27" t="e">
        <f>VLOOKUP(N267,数据库!$A$1:$J$64584,11,FALSE)</f>
        <v>#REF!</v>
      </c>
    </row>
    <row r="271" spans="1:86" ht="15" customHeight="1" x14ac:dyDescent="0.15">
      <c r="A271" s="58" t="s">
        <v>249</v>
      </c>
      <c r="B271" s="58">
        <f>VLOOKUP(D267,数据库!$A$1:$J$64584,8,FALSE)</f>
        <v>0</v>
      </c>
      <c r="C271" s="58" t="s">
        <v>280</v>
      </c>
      <c r="D271" s="56">
        <v>20</v>
      </c>
      <c r="E271" s="24"/>
      <c r="F271" s="31" t="s">
        <v>249</v>
      </c>
      <c r="G271" s="58">
        <f>VLOOKUP(I267,数据库!$A$1:$J$64584,8,FALSE)</f>
        <v>0</v>
      </c>
      <c r="H271" s="58" t="s">
        <v>280</v>
      </c>
      <c r="I271" s="56">
        <v>20</v>
      </c>
      <c r="J271" s="24"/>
      <c r="K271" s="31" t="s">
        <v>249</v>
      </c>
      <c r="L271" s="58">
        <f>VLOOKUP(N267,数据库!$A$1:$J$64584,8,FALSE)</f>
        <v>0</v>
      </c>
      <c r="M271" s="58" t="s">
        <v>280</v>
      </c>
      <c r="N271" s="58">
        <v>20</v>
      </c>
    </row>
    <row r="272" spans="1:86" ht="15" customHeight="1" x14ac:dyDescent="0.15">
      <c r="A272" s="55" t="s">
        <v>250</v>
      </c>
      <c r="B272" s="279" t="str">
        <f>VLOOKUP(D267,数据库!$A$1:$J$64584,4,FALSE)</f>
        <v>磁栅尺+双开门(电子)【MAX-E、G.EXC(G20)、ESW(G20)】</v>
      </c>
      <c r="C272" s="280"/>
      <c r="D272" s="281"/>
      <c r="E272" s="24"/>
      <c r="F272" s="41" t="s">
        <v>250</v>
      </c>
      <c r="G272" s="279" t="str">
        <f>VLOOKUP(I267,数据库!$A$1:$J$64584,4,FALSE)</f>
        <v>磁栅尺+双开门(电子)【MAX-E、G.EXC(G20)、ESW(G20)】</v>
      </c>
      <c r="H272" s="280"/>
      <c r="I272" s="281"/>
      <c r="J272" s="24"/>
      <c r="K272" s="41" t="s">
        <v>250</v>
      </c>
      <c r="L272" s="279" t="str">
        <f>VLOOKUP(N267,数据库!$A$1:$J$64584,4,FALSE)</f>
        <v>微动(旧)</v>
      </c>
      <c r="M272" s="280"/>
      <c r="N272" s="281"/>
    </row>
    <row r="273" spans="1:86" s="15" customFormat="1" ht="15" customHeight="1" x14ac:dyDescent="0.15">
      <c r="A273" s="16"/>
      <c r="B273" s="16"/>
      <c r="C273" s="30"/>
      <c r="D273" s="30"/>
      <c r="E273" s="16"/>
      <c r="F273" s="29"/>
      <c r="G273" s="16"/>
      <c r="H273" s="30"/>
      <c r="I273" s="30"/>
      <c r="J273" s="16"/>
      <c r="K273" s="29"/>
      <c r="L273" s="16"/>
      <c r="M273" s="30"/>
      <c r="N273" s="31"/>
      <c r="O273" s="17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</row>
    <row r="274" spans="1:86" ht="15" customHeight="1" x14ac:dyDescent="0.15">
      <c r="A274" s="277" t="s">
        <v>705</v>
      </c>
      <c r="B274" s="278"/>
      <c r="C274" s="37" t="s">
        <v>0</v>
      </c>
      <c r="D274" s="45">
        <f>D267+3</f>
        <v>322</v>
      </c>
      <c r="E274" s="24"/>
      <c r="F274" s="277" t="s">
        <v>705</v>
      </c>
      <c r="G274" s="278"/>
      <c r="H274" s="37" t="s">
        <v>0</v>
      </c>
      <c r="I274" s="45">
        <f>I267+3</f>
        <v>323</v>
      </c>
      <c r="J274" s="24"/>
      <c r="K274" s="277" t="s">
        <v>705</v>
      </c>
      <c r="L274" s="278"/>
      <c r="M274" s="37" t="s">
        <v>0</v>
      </c>
      <c r="N274" s="37">
        <f>N267+3</f>
        <v>324</v>
      </c>
    </row>
    <row r="275" spans="1:86" ht="15" customHeight="1" x14ac:dyDescent="0.15">
      <c r="A275" s="60" t="s">
        <v>16</v>
      </c>
      <c r="B275" s="58" t="str">
        <f>VLOOKUP(D274,数据库!$A$1:$J$64584,2,FALSE)</f>
        <v>MSC/2</v>
      </c>
      <c r="C275" s="60" t="s">
        <v>17</v>
      </c>
      <c r="D275" s="35" t="str">
        <f>VLOOKUP(D274,数据库!$A$1:$J$64584,3,FALSE)</f>
        <v>GRU/S4</v>
      </c>
      <c r="E275" s="24"/>
      <c r="F275" s="36" t="s">
        <v>16</v>
      </c>
      <c r="G275" s="58" t="str">
        <f>VLOOKUP(I274,数据库!$A$1:$J$64584,2,FALSE)</f>
        <v>MQJ/9</v>
      </c>
      <c r="H275" s="60" t="s">
        <v>17</v>
      </c>
      <c r="I275" s="35" t="str">
        <f>VLOOKUP(I274,数据库!$A$1:$J$64584,3,FALSE)</f>
        <v>MC/61(21)</v>
      </c>
      <c r="J275" s="24"/>
      <c r="K275" s="36" t="s">
        <v>16</v>
      </c>
      <c r="L275" s="58" t="str">
        <f>VLOOKUP(N274,数据库!$A$1:$J$64584,2,FALSE)</f>
        <v>MQJ/9</v>
      </c>
      <c r="M275" s="60" t="s">
        <v>17</v>
      </c>
      <c r="N275" s="60" t="str">
        <f>VLOOKUP(N274,数据库!$A$1:$J$64584,3,FALSE)</f>
        <v>MQJ/14</v>
      </c>
    </row>
    <row r="276" spans="1:86" ht="15" customHeight="1" x14ac:dyDescent="0.15">
      <c r="A276" s="60" t="s">
        <v>251</v>
      </c>
      <c r="B276" s="58" t="str">
        <f>VLOOKUP(D274,数据库!$A$1:$J$64584,6,FALSE)</f>
        <v>红4</v>
      </c>
      <c r="C276" s="46" t="s">
        <v>19</v>
      </c>
      <c r="D276" s="40" t="str">
        <f>VLOOKUP(D274,数据库!$A$1:$J$64584,7,FALSE)</f>
        <v>红针</v>
      </c>
      <c r="E276" s="24"/>
      <c r="F276" s="31" t="s">
        <v>251</v>
      </c>
      <c r="G276" s="58" t="str">
        <f>VLOOKUP(I274,数据库!$A$1:$J$64584,6,FALSE)</f>
        <v>红3</v>
      </c>
      <c r="H276" s="46" t="s">
        <v>19</v>
      </c>
      <c r="I276" s="40" t="str">
        <f>VLOOKUP(I274,数据库!$A$1:$J$64584,7,FALSE)</f>
        <v>红4</v>
      </c>
      <c r="J276" s="24"/>
      <c r="K276" s="31" t="s">
        <v>251</v>
      </c>
      <c r="L276" s="58" t="str">
        <f>VLOOKUP(N274,数据库!$A$1:$J$64584,6,FALSE)</f>
        <v>红3</v>
      </c>
      <c r="M276" s="46" t="s">
        <v>19</v>
      </c>
      <c r="N276" s="47" t="str">
        <f>VLOOKUP(N274,数据库!$A$1:$J$64584,7,FALSE)</f>
        <v>红3</v>
      </c>
    </row>
    <row r="277" spans="1:86" ht="15" customHeight="1" x14ac:dyDescent="0.15">
      <c r="A277" s="58" t="s">
        <v>247</v>
      </c>
      <c r="B277" s="58" t="str">
        <f>VLOOKUP(D274,数据库!$A$1:$J$64584,5,FALSE)</f>
        <v>0.5黑</v>
      </c>
      <c r="C277" s="58" t="s">
        <v>248</v>
      </c>
      <c r="D277" s="56" t="e">
        <f>VLOOKUP(D274,数据库!$A$1:$J$64584,11,FALSE)</f>
        <v>#REF!</v>
      </c>
      <c r="E277" s="24"/>
      <c r="F277" s="31" t="s">
        <v>247</v>
      </c>
      <c r="G277" s="58" t="str">
        <f>VLOOKUP(I274,数据库!$A$1:$J$64584,5,FALSE)</f>
        <v>0.5黑</v>
      </c>
      <c r="H277" s="58" t="s">
        <v>248</v>
      </c>
      <c r="I277" s="56" t="e">
        <f>VLOOKUP(I274,数据库!$A$1:$J$64584,11,FALSE)</f>
        <v>#REF!</v>
      </c>
      <c r="J277" s="24"/>
      <c r="K277" s="31" t="s">
        <v>247</v>
      </c>
      <c r="L277" s="58" t="str">
        <f>VLOOKUP(N274,数据库!$A$1:$J$64584,5,FALSE)</f>
        <v>0.5黑</v>
      </c>
      <c r="M277" s="58" t="s">
        <v>248</v>
      </c>
      <c r="N277" s="58" t="e">
        <f>VLOOKUP(N274,数据库!$A$1:$J$64584,11,FALSE)</f>
        <v>#REF!</v>
      </c>
    </row>
    <row r="278" spans="1:86" ht="15" customHeight="1" x14ac:dyDescent="0.15">
      <c r="A278" s="58" t="s">
        <v>249</v>
      </c>
      <c r="B278" s="58">
        <f>VLOOKUP(D274,数据库!$A$1:$J$64584,8,FALSE)</f>
        <v>0</v>
      </c>
      <c r="C278" s="60" t="s">
        <v>280</v>
      </c>
      <c r="D278" s="30">
        <v>20</v>
      </c>
      <c r="E278" s="24"/>
      <c r="F278" s="41" t="s">
        <v>249</v>
      </c>
      <c r="G278" s="58">
        <f>VLOOKUP(I274,数据库!$A$1:$J$64584,8,FALSE)</f>
        <v>0</v>
      </c>
      <c r="H278" s="60" t="s">
        <v>280</v>
      </c>
      <c r="I278" s="30">
        <v>20</v>
      </c>
      <c r="J278" s="24"/>
      <c r="K278" s="41" t="s">
        <v>249</v>
      </c>
      <c r="L278" s="58">
        <f>VLOOKUP(N274,数据库!$A$1:$J$64584,8,FALSE)</f>
        <v>0</v>
      </c>
      <c r="M278" s="60" t="s">
        <v>280</v>
      </c>
      <c r="N278" s="58">
        <v>20</v>
      </c>
    </row>
    <row r="279" spans="1:86" ht="15" customHeight="1" x14ac:dyDescent="0.15">
      <c r="A279" s="55" t="s">
        <v>250</v>
      </c>
      <c r="B279" s="279" t="str">
        <f>VLOOKUP(D274,数据库!$A$1:$J$64584,4,FALSE)</f>
        <v>微动(旧)</v>
      </c>
      <c r="C279" s="280"/>
      <c r="D279" s="281"/>
      <c r="E279" s="24"/>
      <c r="F279" s="48" t="s">
        <v>250</v>
      </c>
      <c r="G279" s="279" t="str">
        <f>VLOOKUP(I274,数据库!$A$1:$J$64584,4,FALSE)</f>
        <v>微动(旧)</v>
      </c>
      <c r="H279" s="280"/>
      <c r="I279" s="281"/>
      <c r="J279" s="24"/>
      <c r="K279" s="48" t="s">
        <v>250</v>
      </c>
      <c r="L279" s="279" t="str">
        <f>VLOOKUP(N274,数据库!$A$1:$J$64584,4,FALSE)</f>
        <v>微动(旧)</v>
      </c>
      <c r="M279" s="280"/>
      <c r="N279" s="281"/>
    </row>
    <row r="280" spans="1:86" s="15" customFormat="1" ht="15" customHeight="1" x14ac:dyDescent="0.15">
      <c r="A280" s="16"/>
      <c r="B280" s="16"/>
      <c r="C280" s="30"/>
      <c r="D280" s="29"/>
      <c r="E280" s="16"/>
      <c r="F280" s="38"/>
      <c r="G280" s="16"/>
      <c r="H280" s="30"/>
      <c r="I280" s="29"/>
      <c r="J280" s="16"/>
      <c r="K280" s="38"/>
      <c r="L280" s="16"/>
      <c r="M280" s="30"/>
      <c r="N280" s="31"/>
      <c r="O280" s="17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</row>
    <row r="281" spans="1:86" ht="15" customHeight="1" x14ac:dyDescent="0.15">
      <c r="A281" s="277" t="s">
        <v>705</v>
      </c>
      <c r="B281" s="278"/>
      <c r="C281" s="33" t="s">
        <v>0</v>
      </c>
      <c r="D281" s="45">
        <f>D274+3</f>
        <v>325</v>
      </c>
      <c r="E281" s="24"/>
      <c r="F281" s="277" t="s">
        <v>705</v>
      </c>
      <c r="G281" s="278"/>
      <c r="H281" s="33" t="s">
        <v>0</v>
      </c>
      <c r="I281" s="45">
        <f>I274+3</f>
        <v>326</v>
      </c>
      <c r="J281" s="24"/>
      <c r="K281" s="277" t="s">
        <v>705</v>
      </c>
      <c r="L281" s="278"/>
      <c r="M281" s="33" t="s">
        <v>0</v>
      </c>
      <c r="N281" s="33">
        <f>N274+3</f>
        <v>327</v>
      </c>
    </row>
    <row r="282" spans="1:86" ht="15" customHeight="1" x14ac:dyDescent="0.15">
      <c r="A282" s="60" t="s">
        <v>16</v>
      </c>
      <c r="B282" s="58" t="str">
        <f>VLOOKUP(D281,数据库!$A$1:$J$64584,2,FALSE)</f>
        <v>KZ/13</v>
      </c>
      <c r="C282" s="26" t="s">
        <v>17</v>
      </c>
      <c r="D282" s="35" t="str">
        <f>VLOOKUP(D281,数据库!$A$1:$J$64584,3,FALSE)</f>
        <v>GRU/24V</v>
      </c>
      <c r="E282" s="24"/>
      <c r="F282" s="36" t="s">
        <v>16</v>
      </c>
      <c r="G282" s="58" t="str">
        <f>VLOOKUP(I281,数据库!$A$1:$J$64584,2,FALSE)</f>
        <v>KZ/14</v>
      </c>
      <c r="H282" s="26" t="s">
        <v>17</v>
      </c>
      <c r="I282" s="35" t="str">
        <f>VLOOKUP(I281,数据库!$A$1:$J$64584,3,FALSE)</f>
        <v>GRU/COM</v>
      </c>
      <c r="J282" s="24"/>
      <c r="K282" s="36" t="s">
        <v>16</v>
      </c>
      <c r="L282" s="58" t="str">
        <f>VLOOKUP(N281,数据库!$A$1:$J$64584,2,FALSE)</f>
        <v>KZ/15</v>
      </c>
      <c r="M282" s="26" t="s">
        <v>17</v>
      </c>
      <c r="N282" s="26" t="str">
        <f>VLOOKUP(N281,数据库!$A$1:$J$64584,3,FALSE)</f>
        <v>GRU/F1</v>
      </c>
    </row>
    <row r="283" spans="1:86" ht="15" customHeight="1" x14ac:dyDescent="0.15">
      <c r="A283" s="60" t="s">
        <v>251</v>
      </c>
      <c r="B283" s="58" t="str">
        <f>VLOOKUP(D281,数据库!$A$1:$J$64584,6,FALSE)</f>
        <v>5556T</v>
      </c>
      <c r="C283" s="60" t="s">
        <v>19</v>
      </c>
      <c r="D283" s="35" t="str">
        <f>VLOOKUP(D281,数据库!$A$1:$J$64584,7,FALSE)</f>
        <v>红针/双开门338：蓝针</v>
      </c>
      <c r="E283" s="24"/>
      <c r="F283" s="36" t="s">
        <v>251</v>
      </c>
      <c r="G283" s="58" t="str">
        <f>VLOOKUP(I281,数据库!$A$1:$J$64584,6,FALSE)</f>
        <v>5556T</v>
      </c>
      <c r="H283" s="60" t="s">
        <v>19</v>
      </c>
      <c r="I283" s="35" t="str">
        <f>VLOOKUP(I281,数据库!$A$1:$J$64584,7,FALSE)</f>
        <v>红针/双开门339：蓝针</v>
      </c>
      <c r="J283" s="24"/>
      <c r="K283" s="36" t="s">
        <v>251</v>
      </c>
      <c r="L283" s="58" t="str">
        <f>VLOOKUP(N281,数据库!$A$1:$J$64584,6,FALSE)</f>
        <v>5556T</v>
      </c>
      <c r="M283" s="60" t="s">
        <v>19</v>
      </c>
      <c r="N283" s="60" t="str">
        <f>VLOOKUP(N281,数据库!$A$1:$J$64584,7,FALSE)</f>
        <v>红针/双开门340：蓝针</v>
      </c>
    </row>
    <row r="284" spans="1:86" ht="15" customHeight="1" x14ac:dyDescent="0.15">
      <c r="A284" s="58" t="s">
        <v>247</v>
      </c>
      <c r="B284" s="58" t="str">
        <f>VLOOKUP(D281,数据库!$A$1:$J$64584,5,FALSE)</f>
        <v>0.5黑</v>
      </c>
      <c r="C284" s="13" t="s">
        <v>248</v>
      </c>
      <c r="D284" s="40" t="e">
        <f>VLOOKUP(D281,数据库!$A$1:$J$64584,11,FALSE)</f>
        <v>#REF!</v>
      </c>
      <c r="E284" s="24"/>
      <c r="F284" s="31" t="s">
        <v>247</v>
      </c>
      <c r="G284" s="58" t="str">
        <f>VLOOKUP(I281,数据库!$A$1:$J$64584,5,FALSE)</f>
        <v>0.5黑</v>
      </c>
      <c r="H284" s="13" t="s">
        <v>248</v>
      </c>
      <c r="I284" s="40" t="e">
        <f>VLOOKUP(I281,数据库!$A$1:$J$64584,11,FALSE)</f>
        <v>#REF!</v>
      </c>
      <c r="J284" s="24"/>
      <c r="K284" s="31" t="s">
        <v>247</v>
      </c>
      <c r="L284" s="58" t="str">
        <f>VLOOKUP(N281,数据库!$A$1:$J$64584,5,FALSE)</f>
        <v>0.5黑</v>
      </c>
      <c r="M284" s="13" t="s">
        <v>248</v>
      </c>
      <c r="N284" s="27" t="e">
        <f>VLOOKUP(N281,数据库!$A$1:$J$64584,11,FALSE)</f>
        <v>#REF!</v>
      </c>
    </row>
    <row r="285" spans="1:86" ht="15" customHeight="1" x14ac:dyDescent="0.15">
      <c r="A285" s="58" t="s">
        <v>249</v>
      </c>
      <c r="B285" s="58">
        <f>VLOOKUP(D281,数据库!$A$1:$J$64584,8,FALSE)</f>
        <v>0</v>
      </c>
      <c r="C285" s="58" t="s">
        <v>280</v>
      </c>
      <c r="D285" s="56">
        <v>20</v>
      </c>
      <c r="E285" s="24"/>
      <c r="F285" s="31" t="s">
        <v>249</v>
      </c>
      <c r="G285" s="58">
        <f>VLOOKUP(I281,数据库!$A$1:$J$64584,8,FALSE)</f>
        <v>0</v>
      </c>
      <c r="H285" s="58" t="s">
        <v>280</v>
      </c>
      <c r="I285" s="56">
        <v>20</v>
      </c>
      <c r="J285" s="24"/>
      <c r="K285" s="31" t="s">
        <v>249</v>
      </c>
      <c r="L285" s="58">
        <f>VLOOKUP(N281,数据库!$A$1:$J$64584,8,FALSE)</f>
        <v>0</v>
      </c>
      <c r="M285" s="58" t="s">
        <v>280</v>
      </c>
      <c r="N285" s="58">
        <v>20</v>
      </c>
    </row>
    <row r="286" spans="1:86" ht="15" customHeight="1" x14ac:dyDescent="0.15">
      <c r="A286" s="55" t="s">
        <v>250</v>
      </c>
      <c r="B286" s="279" t="str">
        <f>VLOOKUP(D281,数据库!$A$1:$J$64584,4,FALSE)</f>
        <v>微动(旧)</v>
      </c>
      <c r="C286" s="280"/>
      <c r="D286" s="281"/>
      <c r="E286" s="24"/>
      <c r="F286" s="41" t="s">
        <v>250</v>
      </c>
      <c r="G286" s="279" t="str">
        <f>VLOOKUP(I281,数据库!$A$1:$J$64584,4,FALSE)</f>
        <v>微动(旧)</v>
      </c>
      <c r="H286" s="280"/>
      <c r="I286" s="281"/>
      <c r="J286" s="24"/>
      <c r="K286" s="41" t="s">
        <v>250</v>
      </c>
      <c r="L286" s="279" t="str">
        <f>VLOOKUP(N281,数据库!$A$1:$J$64584,4,FALSE)</f>
        <v>微动(旧)</v>
      </c>
      <c r="M286" s="280"/>
      <c r="N286" s="281"/>
    </row>
    <row r="287" spans="1:86" s="15" customFormat="1" ht="15" customHeight="1" x14ac:dyDescent="0.15">
      <c r="A287" s="16"/>
      <c r="B287" s="16"/>
      <c r="C287" s="30"/>
      <c r="D287" s="30"/>
      <c r="E287" s="16"/>
      <c r="F287" s="29"/>
      <c r="G287" s="16"/>
      <c r="H287" s="30"/>
      <c r="I287" s="30"/>
      <c r="J287" s="16"/>
      <c r="K287" s="29"/>
      <c r="L287" s="16"/>
      <c r="M287" s="30"/>
      <c r="N287" s="31"/>
      <c r="O287" s="17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</row>
    <row r="288" spans="1:86" ht="15" customHeight="1" x14ac:dyDescent="0.15">
      <c r="A288" s="277" t="s">
        <v>705</v>
      </c>
      <c r="B288" s="278"/>
      <c r="C288" s="37" t="s">
        <v>0</v>
      </c>
      <c r="D288" s="45">
        <f>D281+3</f>
        <v>328</v>
      </c>
      <c r="E288" s="24"/>
      <c r="F288" s="277" t="s">
        <v>705</v>
      </c>
      <c r="G288" s="278"/>
      <c r="H288" s="37" t="s">
        <v>0</v>
      </c>
      <c r="I288" s="45">
        <f>I281+3</f>
        <v>329</v>
      </c>
      <c r="J288" s="24"/>
      <c r="K288" s="277" t="s">
        <v>705</v>
      </c>
      <c r="L288" s="278"/>
      <c r="M288" s="37" t="s">
        <v>0</v>
      </c>
      <c r="N288" s="37">
        <f>N281+3</f>
        <v>330</v>
      </c>
    </row>
    <row r="289" spans="1:86" ht="15" customHeight="1" x14ac:dyDescent="0.15">
      <c r="A289" s="60" t="s">
        <v>16</v>
      </c>
      <c r="B289" s="58" t="str">
        <f>VLOOKUP(D288,数据库!$A$1:$J$64584,2,FALSE)</f>
        <v>KZ/16</v>
      </c>
      <c r="C289" s="60" t="s">
        <v>17</v>
      </c>
      <c r="D289" s="35" t="str">
        <f>VLOOKUP(D288,数据库!$A$1:$J$64584,3,FALSE)</f>
        <v>GRU/F2</v>
      </c>
      <c r="E289" s="24"/>
      <c r="F289" s="36" t="s">
        <v>16</v>
      </c>
      <c r="G289" s="58" t="str">
        <f>VLOOKUP(I288,数据库!$A$1:$J$64584,2,FALSE)</f>
        <v>KZ/17</v>
      </c>
      <c r="H289" s="60" t="s">
        <v>17</v>
      </c>
      <c r="I289" s="35" t="str">
        <f>VLOOKUP(I288,数据库!$A$1:$J$64584,3,FALSE)</f>
        <v>MQJ/13</v>
      </c>
      <c r="J289" s="24"/>
      <c r="K289" s="36" t="s">
        <v>16</v>
      </c>
      <c r="L289" s="58" t="str">
        <f>VLOOKUP(N288,数据库!$A$1:$J$64584,2,FALSE)</f>
        <v>KZ/18</v>
      </c>
      <c r="M289" s="60" t="s">
        <v>17</v>
      </c>
      <c r="N289" s="60" t="str">
        <f>VLOOKUP(N288,数据库!$A$1:$J$64584,3,FALSE)</f>
        <v>GRU/TX2</v>
      </c>
    </row>
    <row r="290" spans="1:86" ht="15" customHeight="1" x14ac:dyDescent="0.15">
      <c r="A290" s="60" t="s">
        <v>251</v>
      </c>
      <c r="B290" s="58" t="str">
        <f>VLOOKUP(D288,数据库!$A$1:$J$64584,6,FALSE)</f>
        <v>5556T</v>
      </c>
      <c r="C290" s="46" t="s">
        <v>19</v>
      </c>
      <c r="D290" s="40" t="str">
        <f>VLOOKUP(D288,数据库!$A$1:$J$64584,7,FALSE)</f>
        <v>红针/双开门341：蓝针</v>
      </c>
      <c r="E290" s="24"/>
      <c r="F290" s="31" t="s">
        <v>251</v>
      </c>
      <c r="G290" s="58" t="str">
        <f>VLOOKUP(I288,数据库!$A$1:$J$64584,6,FALSE)</f>
        <v>5556T</v>
      </c>
      <c r="H290" s="46" t="s">
        <v>19</v>
      </c>
      <c r="I290" s="40" t="str">
        <f>VLOOKUP(I288,数据库!$A$1:$J$64584,7,FALSE)</f>
        <v>红3</v>
      </c>
      <c r="J290" s="24"/>
      <c r="K290" s="31" t="s">
        <v>251</v>
      </c>
      <c r="L290" s="58" t="str">
        <f>VLOOKUP(N288,数据库!$A$1:$J$64584,6,FALSE)</f>
        <v>5556T</v>
      </c>
      <c r="M290" s="46" t="s">
        <v>19</v>
      </c>
      <c r="N290" s="47" t="str">
        <f>VLOOKUP(N288,数据库!$A$1:$J$64584,7,FALSE)</f>
        <v>红针</v>
      </c>
    </row>
    <row r="291" spans="1:86" ht="15" customHeight="1" x14ac:dyDescent="0.15">
      <c r="A291" s="58" t="s">
        <v>247</v>
      </c>
      <c r="B291" s="58" t="str">
        <f>VLOOKUP(D288,数据库!$A$1:$J$64584,5,FALSE)</f>
        <v>0.5黑</v>
      </c>
      <c r="C291" s="58" t="s">
        <v>248</v>
      </c>
      <c r="D291" s="56" t="e">
        <f>VLOOKUP(D288,数据库!$A$1:$J$64584,11,FALSE)</f>
        <v>#REF!</v>
      </c>
      <c r="E291" s="24"/>
      <c r="F291" s="31" t="s">
        <v>247</v>
      </c>
      <c r="G291" s="58" t="str">
        <f>VLOOKUP(I288,数据库!$A$1:$J$64584,5,FALSE)</f>
        <v>0.5黑</v>
      </c>
      <c r="H291" s="58" t="s">
        <v>248</v>
      </c>
      <c r="I291" s="56" t="e">
        <f>VLOOKUP(I288,数据库!$A$1:$J$64584,11,FALSE)</f>
        <v>#REF!</v>
      </c>
      <c r="J291" s="24"/>
      <c r="K291" s="31" t="s">
        <v>247</v>
      </c>
      <c r="L291" s="58" t="str">
        <f>VLOOKUP(N288,数据库!$A$1:$J$64584,5,FALSE)</f>
        <v>0.5黑</v>
      </c>
      <c r="M291" s="58" t="s">
        <v>248</v>
      </c>
      <c r="N291" s="58" t="e">
        <f>VLOOKUP(N288,数据库!$A$1:$J$64584,11,FALSE)</f>
        <v>#REF!</v>
      </c>
    </row>
    <row r="292" spans="1:86" ht="15" customHeight="1" x14ac:dyDescent="0.15">
      <c r="A292" s="58" t="s">
        <v>249</v>
      </c>
      <c r="B292" s="58">
        <f>VLOOKUP(D288,数据库!$A$1:$J$64584,8,FALSE)</f>
        <v>0</v>
      </c>
      <c r="C292" s="60" t="s">
        <v>280</v>
      </c>
      <c r="D292" s="30">
        <v>20</v>
      </c>
      <c r="E292" s="24"/>
      <c r="F292" s="41" t="s">
        <v>249</v>
      </c>
      <c r="G292" s="58">
        <f>VLOOKUP(I288,数据库!$A$1:$J$64584,8,FALSE)</f>
        <v>0</v>
      </c>
      <c r="H292" s="60" t="s">
        <v>280</v>
      </c>
      <c r="I292" s="30">
        <v>20</v>
      </c>
      <c r="J292" s="24"/>
      <c r="K292" s="41" t="s">
        <v>249</v>
      </c>
      <c r="L292" s="58">
        <f>VLOOKUP(N288,数据库!$A$1:$J$64584,8,FALSE)</f>
        <v>0</v>
      </c>
      <c r="M292" s="60" t="s">
        <v>280</v>
      </c>
      <c r="N292" s="58">
        <v>20</v>
      </c>
    </row>
    <row r="293" spans="1:86" ht="15" customHeight="1" x14ac:dyDescent="0.15">
      <c r="A293" s="55" t="s">
        <v>250</v>
      </c>
      <c r="B293" s="279" t="str">
        <f>VLOOKUP(D288,数据库!$A$1:$J$64584,4,FALSE)</f>
        <v>微动(旧)</v>
      </c>
      <c r="C293" s="280"/>
      <c r="D293" s="281"/>
      <c r="E293" s="24"/>
      <c r="F293" s="48" t="s">
        <v>250</v>
      </c>
      <c r="G293" s="279" t="str">
        <f>VLOOKUP(I288,数据库!$A$1:$J$64584,4,FALSE)</f>
        <v>微动(旧)</v>
      </c>
      <c r="H293" s="280"/>
      <c r="I293" s="281"/>
      <c r="J293" s="24"/>
      <c r="K293" s="48" t="s">
        <v>250</v>
      </c>
      <c r="L293" s="279" t="str">
        <f>VLOOKUP(N288,数据库!$A$1:$J$64584,4,FALSE)</f>
        <v>微动(旧)</v>
      </c>
      <c r="M293" s="280"/>
      <c r="N293" s="281"/>
    </row>
    <row r="294" spans="1:86" s="15" customFormat="1" ht="15" customHeight="1" x14ac:dyDescent="0.15">
      <c r="A294" s="16"/>
      <c r="B294" s="16"/>
      <c r="C294" s="30"/>
      <c r="D294" s="29"/>
      <c r="E294" s="16"/>
      <c r="F294" s="38"/>
      <c r="G294" s="16"/>
      <c r="H294" s="30"/>
      <c r="I294" s="29"/>
      <c r="J294" s="16"/>
      <c r="K294" s="38"/>
      <c r="L294" s="16"/>
      <c r="M294" s="30"/>
      <c r="N294" s="31"/>
      <c r="O294" s="17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</row>
    <row r="295" spans="1:86" ht="15" customHeight="1" x14ac:dyDescent="0.15">
      <c r="A295" s="277" t="s">
        <v>705</v>
      </c>
      <c r="B295" s="278"/>
      <c r="C295" s="33" t="s">
        <v>0</v>
      </c>
      <c r="D295" s="45">
        <f>D288+3</f>
        <v>331</v>
      </c>
      <c r="E295" s="24"/>
      <c r="F295" s="277" t="s">
        <v>705</v>
      </c>
      <c r="G295" s="278"/>
      <c r="H295" s="33" t="s">
        <v>0</v>
      </c>
      <c r="I295" s="45">
        <f>I288+3</f>
        <v>332</v>
      </c>
      <c r="J295" s="24"/>
      <c r="K295" s="277" t="s">
        <v>705</v>
      </c>
      <c r="L295" s="278"/>
      <c r="M295" s="33" t="s">
        <v>0</v>
      </c>
      <c r="N295" s="33">
        <f>N288+3</f>
        <v>333</v>
      </c>
    </row>
    <row r="296" spans="1:86" ht="15" customHeight="1" x14ac:dyDescent="0.15">
      <c r="A296" s="60" t="s">
        <v>16</v>
      </c>
      <c r="B296" s="58" t="str">
        <f>VLOOKUP(D295,数据库!$A$1:$J$64584,2,FALSE)</f>
        <v>MQJ/5</v>
      </c>
      <c r="C296" s="26" t="s">
        <v>17</v>
      </c>
      <c r="D296" s="35" t="str">
        <f>VLOOKUP(D295,数据库!$A$1:$J$64584,3,FALSE)</f>
        <v>GRU/SY</v>
      </c>
      <c r="E296" s="24"/>
      <c r="F296" s="36" t="s">
        <v>16</v>
      </c>
      <c r="G296" s="58">
        <f>VLOOKUP(I295,数据库!$A$1:$J$64584,2,FALSE)</f>
        <v>0</v>
      </c>
      <c r="H296" s="26" t="s">
        <v>17</v>
      </c>
      <c r="I296" s="35">
        <f>VLOOKUP(I295,数据库!$A$1:$J$64584,3,FALSE)</f>
        <v>0</v>
      </c>
      <c r="J296" s="24"/>
      <c r="K296" s="36" t="s">
        <v>16</v>
      </c>
      <c r="L296" s="58">
        <f>VLOOKUP(N295,数据库!$A$1:$J$64584,2,FALSE)</f>
        <v>0</v>
      </c>
      <c r="M296" s="26" t="s">
        <v>17</v>
      </c>
      <c r="N296" s="26">
        <f>VLOOKUP(N295,数据库!$A$1:$J$64584,3,FALSE)</f>
        <v>0</v>
      </c>
    </row>
    <row r="297" spans="1:86" ht="15" customHeight="1" x14ac:dyDescent="0.15">
      <c r="A297" s="60" t="s">
        <v>251</v>
      </c>
      <c r="B297" s="58" t="str">
        <f>VLOOKUP(D295,数据库!$A$1:$J$64584,6,FALSE)</f>
        <v>红3</v>
      </c>
      <c r="C297" s="60" t="s">
        <v>19</v>
      </c>
      <c r="D297" s="35" t="str">
        <f>VLOOKUP(D295,数据库!$A$1:$J$64584,7,FALSE)</f>
        <v>红针</v>
      </c>
      <c r="E297" s="24"/>
      <c r="F297" s="36" t="s">
        <v>251</v>
      </c>
      <c r="G297" s="58">
        <f>VLOOKUP(I295,数据库!$A$1:$J$64584,6,FALSE)</f>
        <v>0</v>
      </c>
      <c r="H297" s="60" t="s">
        <v>19</v>
      </c>
      <c r="I297" s="35">
        <f>VLOOKUP(I295,数据库!$A$1:$J$64584,7,FALSE)</f>
        <v>0</v>
      </c>
      <c r="J297" s="24"/>
      <c r="K297" s="36" t="s">
        <v>251</v>
      </c>
      <c r="L297" s="58">
        <f>VLOOKUP(N295,数据库!$A$1:$J$64584,6,FALSE)</f>
        <v>0</v>
      </c>
      <c r="M297" s="60" t="s">
        <v>19</v>
      </c>
      <c r="N297" s="60">
        <f>VLOOKUP(N295,数据库!$A$1:$J$64584,7,FALSE)</f>
        <v>0</v>
      </c>
    </row>
    <row r="298" spans="1:86" ht="15" customHeight="1" x14ac:dyDescent="0.15">
      <c r="A298" s="58" t="s">
        <v>247</v>
      </c>
      <c r="B298" s="58" t="str">
        <f>VLOOKUP(D295,数据库!$A$1:$J$64584,5,FALSE)</f>
        <v>0.5黑</v>
      </c>
      <c r="C298" s="13" t="s">
        <v>248</v>
      </c>
      <c r="D298" s="40" t="e">
        <f>VLOOKUP(D295,数据库!$A$1:$J$64584,11,FALSE)</f>
        <v>#REF!</v>
      </c>
      <c r="E298" s="24"/>
      <c r="F298" s="31" t="s">
        <v>247</v>
      </c>
      <c r="G298" s="58">
        <f>VLOOKUP(I295,数据库!$A$1:$J$64584,5,FALSE)</f>
        <v>0</v>
      </c>
      <c r="H298" s="13" t="s">
        <v>248</v>
      </c>
      <c r="I298" s="40" t="e">
        <f>VLOOKUP(I295,数据库!$A$1:$J$64584,11,FALSE)</f>
        <v>#REF!</v>
      </c>
      <c r="J298" s="24"/>
      <c r="K298" s="31" t="s">
        <v>247</v>
      </c>
      <c r="L298" s="58">
        <f>VLOOKUP(N295,数据库!$A$1:$J$64584,5,FALSE)</f>
        <v>0</v>
      </c>
      <c r="M298" s="13" t="s">
        <v>248</v>
      </c>
      <c r="N298" s="27" t="e">
        <f>VLOOKUP(N295,数据库!$A$1:$J$64584,11,FALSE)</f>
        <v>#REF!</v>
      </c>
    </row>
    <row r="299" spans="1:86" ht="15" customHeight="1" x14ac:dyDescent="0.15">
      <c r="A299" s="58" t="s">
        <v>249</v>
      </c>
      <c r="B299" s="58">
        <f>VLOOKUP(D295,数据库!$A$1:$J$64584,8,FALSE)</f>
        <v>0</v>
      </c>
      <c r="C299" s="58" t="s">
        <v>280</v>
      </c>
      <c r="D299" s="56">
        <v>20</v>
      </c>
      <c r="E299" s="24"/>
      <c r="F299" s="31" t="s">
        <v>249</v>
      </c>
      <c r="G299" s="58">
        <f>VLOOKUP(I295,数据库!$A$1:$J$64584,8,FALSE)</f>
        <v>0</v>
      </c>
      <c r="H299" s="58" t="s">
        <v>280</v>
      </c>
      <c r="I299" s="56">
        <v>20</v>
      </c>
      <c r="J299" s="24"/>
      <c r="K299" s="31" t="s">
        <v>249</v>
      </c>
      <c r="L299" s="58">
        <f>VLOOKUP(N295,数据库!$A$1:$J$64584,8,FALSE)</f>
        <v>0</v>
      </c>
      <c r="M299" s="58" t="s">
        <v>280</v>
      </c>
      <c r="N299" s="58">
        <v>20</v>
      </c>
    </row>
    <row r="300" spans="1:86" ht="15" customHeight="1" x14ac:dyDescent="0.15">
      <c r="A300" s="55" t="s">
        <v>250</v>
      </c>
      <c r="B300" s="279" t="str">
        <f>VLOOKUP(D295,数据库!$A$1:$J$64584,4,FALSE)</f>
        <v>微动(旧)</v>
      </c>
      <c r="C300" s="280"/>
      <c r="D300" s="281"/>
      <c r="E300" s="24"/>
      <c r="F300" s="41" t="s">
        <v>250</v>
      </c>
      <c r="G300" s="279">
        <f>VLOOKUP(I295,数据库!$A$1:$J$64584,4,FALSE)</f>
        <v>0</v>
      </c>
      <c r="H300" s="280"/>
      <c r="I300" s="281"/>
      <c r="J300" s="24"/>
      <c r="K300" s="41" t="s">
        <v>250</v>
      </c>
      <c r="L300" s="279">
        <f>VLOOKUP(N295,数据库!$A$1:$J$64584,4,FALSE)</f>
        <v>0</v>
      </c>
      <c r="M300" s="280"/>
      <c r="N300" s="281"/>
    </row>
    <row r="301" spans="1:86" s="15" customFormat="1" ht="15" customHeight="1" x14ac:dyDescent="0.15">
      <c r="A301" s="16"/>
      <c r="B301" s="16"/>
      <c r="C301" s="30"/>
      <c r="D301" s="30"/>
      <c r="E301" s="16"/>
      <c r="F301" s="29"/>
      <c r="G301" s="16"/>
      <c r="H301" s="30"/>
      <c r="I301" s="30"/>
      <c r="J301" s="16"/>
      <c r="K301" s="29"/>
      <c r="L301" s="16"/>
      <c r="M301" s="30"/>
      <c r="N301" s="31"/>
      <c r="O301" s="17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</row>
    <row r="302" spans="1:86" ht="15" customHeight="1" x14ac:dyDescent="0.15">
      <c r="A302" s="277" t="s">
        <v>705</v>
      </c>
      <c r="B302" s="278"/>
      <c r="C302" s="37" t="s">
        <v>0</v>
      </c>
      <c r="D302" s="45">
        <f>D295+3</f>
        <v>334</v>
      </c>
      <c r="E302" s="24"/>
      <c r="F302" s="277" t="s">
        <v>705</v>
      </c>
      <c r="G302" s="278"/>
      <c r="H302" s="37" t="s">
        <v>0</v>
      </c>
      <c r="I302" s="45">
        <f>I295+3</f>
        <v>335</v>
      </c>
      <c r="J302" s="24"/>
      <c r="K302" s="277" t="s">
        <v>705</v>
      </c>
      <c r="L302" s="278"/>
      <c r="M302" s="37" t="s">
        <v>0</v>
      </c>
      <c r="N302" s="37">
        <f>N295+3</f>
        <v>336</v>
      </c>
    </row>
    <row r="303" spans="1:86" ht="15" customHeight="1" x14ac:dyDescent="0.15">
      <c r="A303" s="60" t="s">
        <v>16</v>
      </c>
      <c r="B303" s="58" t="str">
        <f>VLOOKUP(D302,数据库!$A$1:$J$64584,2,FALSE)</f>
        <v>KC/21</v>
      </c>
      <c r="C303" s="60" t="s">
        <v>17</v>
      </c>
      <c r="D303" s="35" t="str">
        <f>VLOOKUP(D302,数据库!$A$1:$J$64584,3,FALSE)</f>
        <v>GRU(2)/S1</v>
      </c>
      <c r="E303" s="24"/>
      <c r="F303" s="36" t="s">
        <v>16</v>
      </c>
      <c r="G303" s="58" t="str">
        <f>VLOOKUP(I302,数据库!$A$1:$J$64584,2,FALSE)</f>
        <v>KC/19</v>
      </c>
      <c r="H303" s="60" t="s">
        <v>17</v>
      </c>
      <c r="I303" s="35" t="str">
        <f>VLOOKUP(I302,数据库!$A$1:$J$64584,3,FALSE)</f>
        <v>GRU(2)/S2</v>
      </c>
      <c r="J303" s="24"/>
      <c r="K303" s="36" t="s">
        <v>16</v>
      </c>
      <c r="L303" s="58" t="str">
        <f>VLOOKUP(N302,数据库!$A$1:$J$64584,2,FALSE)</f>
        <v>FTK/2</v>
      </c>
      <c r="M303" s="60" t="s">
        <v>17</v>
      </c>
      <c r="N303" s="60" t="str">
        <f>VLOOKUP(N302,数据库!$A$1:$J$64584,3,FALSE)</f>
        <v>GRU(2)/S3</v>
      </c>
    </row>
    <row r="304" spans="1:86" ht="15" customHeight="1" x14ac:dyDescent="0.15">
      <c r="A304" s="60" t="s">
        <v>251</v>
      </c>
      <c r="B304" s="58" t="str">
        <f>VLOOKUP(D302,数据库!$A$1:$J$64584,6,FALSE)</f>
        <v>5556T/微动321：蓝针</v>
      </c>
      <c r="C304" s="46" t="s">
        <v>19</v>
      </c>
      <c r="D304" s="40" t="str">
        <f>VLOOKUP(D302,数据库!$A$1:$J$64584,7,FALSE)</f>
        <v>红针</v>
      </c>
      <c r="E304" s="24"/>
      <c r="F304" s="31" t="s">
        <v>251</v>
      </c>
      <c r="G304" s="58" t="str">
        <f>VLOOKUP(I302,数据库!$A$1:$J$64584,6,FALSE)</f>
        <v>5556T</v>
      </c>
      <c r="H304" s="46" t="s">
        <v>19</v>
      </c>
      <c r="I304" s="40" t="str">
        <f>VLOOKUP(I302,数据库!$A$1:$J$64584,7,FALSE)</f>
        <v>红针</v>
      </c>
      <c r="J304" s="24"/>
      <c r="K304" s="31" t="s">
        <v>251</v>
      </c>
      <c r="L304" s="58" t="str">
        <f>VLOOKUP(N302,数据库!$A$1:$J$64584,6,FALSE)</f>
        <v>红4</v>
      </c>
      <c r="M304" s="46" t="s">
        <v>19</v>
      </c>
      <c r="N304" s="47" t="str">
        <f>VLOOKUP(N302,数据库!$A$1:$J$64584,7,FALSE)</f>
        <v>红针</v>
      </c>
    </row>
    <row r="305" spans="1:86" ht="15" customHeight="1" x14ac:dyDescent="0.15">
      <c r="A305" s="58" t="s">
        <v>247</v>
      </c>
      <c r="B305" s="58" t="str">
        <f>VLOOKUP(D302,数据库!$A$1:$J$64584,5,FALSE)</f>
        <v>0.5黑</v>
      </c>
      <c r="C305" s="58" t="s">
        <v>248</v>
      </c>
      <c r="D305" s="56" t="e">
        <f>VLOOKUP(D302,数据库!$A$1:$J$64584,11,FALSE)</f>
        <v>#REF!</v>
      </c>
      <c r="E305" s="24"/>
      <c r="F305" s="31" t="s">
        <v>247</v>
      </c>
      <c r="G305" s="58" t="str">
        <f>VLOOKUP(I302,数据库!$A$1:$J$64584,5,FALSE)</f>
        <v>0.5黑</v>
      </c>
      <c r="H305" s="58" t="s">
        <v>248</v>
      </c>
      <c r="I305" s="56" t="e">
        <f>VLOOKUP(I302,数据库!$A$1:$J$64584,11,FALSE)</f>
        <v>#REF!</v>
      </c>
      <c r="J305" s="24"/>
      <c r="K305" s="31" t="s">
        <v>247</v>
      </c>
      <c r="L305" s="58" t="str">
        <f>VLOOKUP(N302,数据库!$A$1:$J$64584,5,FALSE)</f>
        <v>0.5黑</v>
      </c>
      <c r="M305" s="58" t="s">
        <v>248</v>
      </c>
      <c r="N305" s="58" t="e">
        <f>VLOOKUP(N302,数据库!$A$1:$J$64584,11,FALSE)</f>
        <v>#REF!</v>
      </c>
    </row>
    <row r="306" spans="1:86" ht="15" customHeight="1" x14ac:dyDescent="0.15">
      <c r="A306" s="58" t="s">
        <v>249</v>
      </c>
      <c r="B306" s="58">
        <f>VLOOKUP(D302,数据库!$A$1:$J$64584,8,FALSE)</f>
        <v>0</v>
      </c>
      <c r="C306" s="60" t="s">
        <v>280</v>
      </c>
      <c r="D306" s="30">
        <v>20</v>
      </c>
      <c r="E306" s="24"/>
      <c r="F306" s="41" t="s">
        <v>249</v>
      </c>
      <c r="G306" s="58">
        <f>VLOOKUP(I302,数据库!$A$1:$J$64584,8,FALSE)</f>
        <v>0</v>
      </c>
      <c r="H306" s="60" t="s">
        <v>280</v>
      </c>
      <c r="I306" s="30">
        <v>20</v>
      </c>
      <c r="J306" s="24"/>
      <c r="K306" s="41" t="s">
        <v>249</v>
      </c>
      <c r="L306" s="58">
        <f>VLOOKUP(N302,数据库!$A$1:$J$64584,8,FALSE)</f>
        <v>0</v>
      </c>
      <c r="M306" s="60" t="s">
        <v>280</v>
      </c>
      <c r="N306" s="58">
        <v>20</v>
      </c>
    </row>
    <row r="307" spans="1:86" ht="15" customHeight="1" x14ac:dyDescent="0.15">
      <c r="A307" s="55" t="s">
        <v>250</v>
      </c>
      <c r="B307" s="279" t="str">
        <f>VLOOKUP(D302,数据库!$A$1:$J$64584,4,FALSE)</f>
        <v>双开门(旧)</v>
      </c>
      <c r="C307" s="280"/>
      <c r="D307" s="281"/>
      <c r="E307" s="24"/>
      <c r="F307" s="48" t="s">
        <v>250</v>
      </c>
      <c r="G307" s="279" t="str">
        <f>VLOOKUP(I302,数据库!$A$1:$J$64584,4,FALSE)</f>
        <v>双开门(旧)</v>
      </c>
      <c r="H307" s="280"/>
      <c r="I307" s="281"/>
      <c r="J307" s="24"/>
      <c r="K307" s="48" t="s">
        <v>250</v>
      </c>
      <c r="L307" s="279" t="str">
        <f>VLOOKUP(N302,数据库!$A$1:$J$64584,4,FALSE)</f>
        <v>双开门(旧)</v>
      </c>
      <c r="M307" s="280"/>
      <c r="N307" s="281"/>
    </row>
    <row r="308" spans="1:86" s="15" customFormat="1" ht="15" customHeight="1" x14ac:dyDescent="0.15">
      <c r="A308" s="16"/>
      <c r="B308" s="16"/>
      <c r="C308" s="30"/>
      <c r="D308" s="29"/>
      <c r="E308" s="16"/>
      <c r="F308" s="38"/>
      <c r="G308" s="16"/>
      <c r="H308" s="30"/>
      <c r="I308" s="29"/>
      <c r="J308" s="16"/>
      <c r="K308" s="38"/>
      <c r="L308" s="16"/>
      <c r="M308" s="30"/>
      <c r="N308" s="31"/>
      <c r="O308" s="17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</row>
    <row r="309" spans="1:86" ht="15" customHeight="1" x14ac:dyDescent="0.15">
      <c r="A309" s="277" t="s">
        <v>705</v>
      </c>
      <c r="B309" s="278"/>
      <c r="C309" s="33" t="s">
        <v>0</v>
      </c>
      <c r="D309" s="45">
        <f>D302+3</f>
        <v>337</v>
      </c>
      <c r="E309" s="24"/>
      <c r="F309" s="277" t="s">
        <v>705</v>
      </c>
      <c r="G309" s="278"/>
      <c r="H309" s="33" t="s">
        <v>0</v>
      </c>
      <c r="I309" s="45">
        <f>I302+3</f>
        <v>338</v>
      </c>
      <c r="J309" s="24"/>
      <c r="K309" s="277" t="s">
        <v>705</v>
      </c>
      <c r="L309" s="278"/>
      <c r="M309" s="33" t="s">
        <v>0</v>
      </c>
      <c r="N309" s="33">
        <f>N302+3</f>
        <v>339</v>
      </c>
    </row>
    <row r="310" spans="1:86" ht="15" customHeight="1" x14ac:dyDescent="0.15">
      <c r="A310" s="60" t="s">
        <v>16</v>
      </c>
      <c r="B310" s="58" t="str">
        <f>VLOOKUP(D309,数据库!$A$1:$J$64584,2,FALSE)</f>
        <v>KC/20</v>
      </c>
      <c r="C310" s="26" t="s">
        <v>17</v>
      </c>
      <c r="D310" s="35" t="str">
        <f>VLOOKUP(D309,数据库!$A$1:$J$64584,3,FALSE)</f>
        <v>GRU(2)/S4</v>
      </c>
      <c r="E310" s="24"/>
      <c r="F310" s="36" t="s">
        <v>16</v>
      </c>
      <c r="G310" s="58" t="str">
        <f>VLOOKUP(I309,数据库!$A$1:$J$64584,2,FALSE)</f>
        <v>KZ/13</v>
      </c>
      <c r="H310" s="26" t="s">
        <v>17</v>
      </c>
      <c r="I310" s="35" t="str">
        <f>VLOOKUP(I309,数据库!$A$1:$J$64584,3,FALSE)</f>
        <v>GRU(2)/24V</v>
      </c>
      <c r="J310" s="24"/>
      <c r="K310" s="36" t="s">
        <v>16</v>
      </c>
      <c r="L310" s="58" t="str">
        <f>VLOOKUP(N309,数据库!$A$1:$J$64584,2,FALSE)</f>
        <v>KZ/14</v>
      </c>
      <c r="M310" s="26" t="s">
        <v>17</v>
      </c>
      <c r="N310" s="26" t="str">
        <f>VLOOKUP(N309,数据库!$A$1:$J$64584,3,FALSE)</f>
        <v>GRU(2)/COM</v>
      </c>
    </row>
    <row r="311" spans="1:86" ht="15" customHeight="1" x14ac:dyDescent="0.15">
      <c r="A311" s="60" t="s">
        <v>251</v>
      </c>
      <c r="B311" s="58" t="str">
        <f>VLOOKUP(D309,数据库!$A$1:$J$64584,6,FALSE)</f>
        <v>5556T</v>
      </c>
      <c r="C311" s="60" t="s">
        <v>19</v>
      </c>
      <c r="D311" s="35" t="str">
        <f>VLOOKUP(D309,数据库!$A$1:$J$64584,7,FALSE)</f>
        <v>红针</v>
      </c>
      <c r="E311" s="24"/>
      <c r="F311" s="36" t="s">
        <v>251</v>
      </c>
      <c r="G311" s="58" t="str">
        <f>VLOOKUP(I309,数据库!$A$1:$J$64584,6,FALSE)</f>
        <v>5556T/微动325：蓝针</v>
      </c>
      <c r="H311" s="60" t="s">
        <v>19</v>
      </c>
      <c r="I311" s="35" t="str">
        <f>VLOOKUP(I309,数据库!$A$1:$J$64584,7,FALSE)</f>
        <v>红针</v>
      </c>
      <c r="J311" s="24"/>
      <c r="K311" s="36" t="s">
        <v>251</v>
      </c>
      <c r="L311" s="58" t="str">
        <f>VLOOKUP(N309,数据库!$A$1:$J$64584,6,FALSE)</f>
        <v>5556T/微动326：蓝针</v>
      </c>
      <c r="M311" s="60" t="s">
        <v>19</v>
      </c>
      <c r="N311" s="60" t="str">
        <f>VLOOKUP(N309,数据库!$A$1:$J$64584,7,FALSE)</f>
        <v>红针</v>
      </c>
    </row>
    <row r="312" spans="1:86" ht="15" customHeight="1" x14ac:dyDescent="0.15">
      <c r="A312" s="58" t="s">
        <v>247</v>
      </c>
      <c r="B312" s="58" t="str">
        <f>VLOOKUP(D309,数据库!$A$1:$J$64584,5,FALSE)</f>
        <v>0.5黑</v>
      </c>
      <c r="C312" s="13" t="s">
        <v>248</v>
      </c>
      <c r="D312" s="40" t="e">
        <f>VLOOKUP(D309,数据库!$A$1:$J$64584,11,FALSE)</f>
        <v>#REF!</v>
      </c>
      <c r="E312" s="24"/>
      <c r="F312" s="31" t="s">
        <v>247</v>
      </c>
      <c r="G312" s="58" t="str">
        <f>VLOOKUP(I309,数据库!$A$1:$J$64584,5,FALSE)</f>
        <v>0.5黑</v>
      </c>
      <c r="H312" s="13" t="s">
        <v>248</v>
      </c>
      <c r="I312" s="40" t="e">
        <f>VLOOKUP(I309,数据库!$A$1:$J$64584,11,FALSE)</f>
        <v>#REF!</v>
      </c>
      <c r="J312" s="24"/>
      <c r="K312" s="31" t="s">
        <v>247</v>
      </c>
      <c r="L312" s="58" t="str">
        <f>VLOOKUP(N309,数据库!$A$1:$J$64584,5,FALSE)</f>
        <v>0.5黑</v>
      </c>
      <c r="M312" s="13" t="s">
        <v>248</v>
      </c>
      <c r="N312" s="27" t="e">
        <f>VLOOKUP(N309,数据库!$A$1:$J$64584,11,FALSE)</f>
        <v>#REF!</v>
      </c>
    </row>
    <row r="313" spans="1:86" ht="15" customHeight="1" x14ac:dyDescent="0.15">
      <c r="A313" s="58" t="s">
        <v>249</v>
      </c>
      <c r="B313" s="58">
        <f>VLOOKUP(D309,数据库!$A$1:$J$64584,8,FALSE)</f>
        <v>0</v>
      </c>
      <c r="C313" s="58" t="s">
        <v>280</v>
      </c>
      <c r="D313" s="56">
        <v>20</v>
      </c>
      <c r="E313" s="24"/>
      <c r="F313" s="31" t="s">
        <v>249</v>
      </c>
      <c r="G313" s="58">
        <f>VLOOKUP(I309,数据库!$A$1:$J$64584,8,FALSE)</f>
        <v>0</v>
      </c>
      <c r="H313" s="58" t="s">
        <v>280</v>
      </c>
      <c r="I313" s="56">
        <v>20</v>
      </c>
      <c r="J313" s="24"/>
      <c r="K313" s="31" t="s">
        <v>249</v>
      </c>
      <c r="L313" s="58">
        <f>VLOOKUP(N309,数据库!$A$1:$J$64584,8,FALSE)</f>
        <v>0</v>
      </c>
      <c r="M313" s="58" t="s">
        <v>280</v>
      </c>
      <c r="N313" s="58">
        <v>20</v>
      </c>
    </row>
    <row r="314" spans="1:86" ht="15" customHeight="1" x14ac:dyDescent="0.15">
      <c r="A314" s="55" t="s">
        <v>250</v>
      </c>
      <c r="B314" s="279" t="str">
        <f>VLOOKUP(D309,数据库!$A$1:$J$64584,4,FALSE)</f>
        <v>双开门(旧)</v>
      </c>
      <c r="C314" s="280"/>
      <c r="D314" s="281"/>
      <c r="E314" s="24"/>
      <c r="F314" s="41" t="s">
        <v>250</v>
      </c>
      <c r="G314" s="279" t="str">
        <f>VLOOKUP(I309,数据库!$A$1:$J$64584,4,FALSE)</f>
        <v>双开门(旧)</v>
      </c>
      <c r="H314" s="280"/>
      <c r="I314" s="281"/>
      <c r="J314" s="24"/>
      <c r="K314" s="41" t="s">
        <v>250</v>
      </c>
      <c r="L314" s="279" t="str">
        <f>VLOOKUP(N309,数据库!$A$1:$J$64584,4,FALSE)</f>
        <v>双开门(旧)</v>
      </c>
      <c r="M314" s="280"/>
      <c r="N314" s="281"/>
    </row>
    <row r="315" spans="1:86" s="15" customFormat="1" ht="15" customHeight="1" x14ac:dyDescent="0.15">
      <c r="A315" s="16"/>
      <c r="B315" s="16"/>
      <c r="C315" s="30"/>
      <c r="D315" s="30"/>
      <c r="E315" s="16"/>
      <c r="F315" s="29"/>
      <c r="G315" s="16"/>
      <c r="H315" s="30"/>
      <c r="I315" s="30"/>
      <c r="J315" s="16"/>
      <c r="K315" s="29"/>
      <c r="L315" s="16"/>
      <c r="M315" s="30"/>
      <c r="N315" s="31"/>
      <c r="O315" s="17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9"/>
      <c r="BV315" s="9"/>
      <c r="BW315" s="9"/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</row>
    <row r="316" spans="1:86" ht="15" customHeight="1" x14ac:dyDescent="0.15">
      <c r="A316" s="277" t="s">
        <v>705</v>
      </c>
      <c r="B316" s="278"/>
      <c r="C316" s="37" t="s">
        <v>0</v>
      </c>
      <c r="D316" s="45">
        <f>D309+3</f>
        <v>340</v>
      </c>
      <c r="E316" s="24"/>
      <c r="F316" s="277" t="s">
        <v>705</v>
      </c>
      <c r="G316" s="278"/>
      <c r="H316" s="37" t="s">
        <v>0</v>
      </c>
      <c r="I316" s="45">
        <f>I309+3</f>
        <v>341</v>
      </c>
      <c r="J316" s="24"/>
      <c r="K316" s="277" t="s">
        <v>705</v>
      </c>
      <c r="L316" s="278"/>
      <c r="M316" s="37" t="s">
        <v>0</v>
      </c>
      <c r="N316" s="37">
        <f>N309+3</f>
        <v>342</v>
      </c>
    </row>
    <row r="317" spans="1:86" ht="15" customHeight="1" x14ac:dyDescent="0.15">
      <c r="A317" s="60" t="s">
        <v>16</v>
      </c>
      <c r="B317" s="58" t="str">
        <f>VLOOKUP(D316,数据库!$A$1:$J$64584,2,FALSE)</f>
        <v>KZ/15</v>
      </c>
      <c r="C317" s="60" t="s">
        <v>17</v>
      </c>
      <c r="D317" s="35" t="str">
        <f>VLOOKUP(D316,数据库!$A$1:$J$64584,3,FALSE)</f>
        <v>GRU(2)/F1</v>
      </c>
      <c r="E317" s="24"/>
      <c r="F317" s="36" t="s">
        <v>16</v>
      </c>
      <c r="G317" s="58" t="str">
        <f>VLOOKUP(I316,数据库!$A$1:$J$64584,2,FALSE)</f>
        <v>KZ/16</v>
      </c>
      <c r="H317" s="60" t="s">
        <v>17</v>
      </c>
      <c r="I317" s="35" t="str">
        <f>VLOOKUP(I316,数据库!$A$1:$J$64584,3,FALSE)</f>
        <v>GRU(2)/F2</v>
      </c>
      <c r="J317" s="24"/>
      <c r="K317" s="36" t="s">
        <v>16</v>
      </c>
      <c r="L317" s="58" t="str">
        <f>VLOOKUP(N316,数据库!$A$1:$J$64584,2,FALSE)</f>
        <v>KZ/19</v>
      </c>
      <c r="M317" s="60" t="s">
        <v>17</v>
      </c>
      <c r="N317" s="60" t="str">
        <f>VLOOKUP(N316,数据库!$A$1:$J$64584,3,FALSE)</f>
        <v>GRU(2)/TX2</v>
      </c>
    </row>
    <row r="318" spans="1:86" ht="15" customHeight="1" x14ac:dyDescent="0.15">
      <c r="A318" s="60" t="s">
        <v>251</v>
      </c>
      <c r="B318" s="58" t="str">
        <f>VLOOKUP(D316,数据库!$A$1:$J$64584,6,FALSE)</f>
        <v>5556T/微动327：蓝针</v>
      </c>
      <c r="C318" s="46" t="s">
        <v>19</v>
      </c>
      <c r="D318" s="40" t="str">
        <f>VLOOKUP(D316,数据库!$A$1:$J$64584,7,FALSE)</f>
        <v>红针</v>
      </c>
      <c r="E318" s="24"/>
      <c r="F318" s="31" t="s">
        <v>251</v>
      </c>
      <c r="G318" s="58" t="str">
        <f>VLOOKUP(I316,数据库!$A$1:$J$64584,6,FALSE)</f>
        <v>5556T/微动328：蓝针</v>
      </c>
      <c r="H318" s="46" t="s">
        <v>19</v>
      </c>
      <c r="I318" s="40" t="str">
        <f>VLOOKUP(I316,数据库!$A$1:$J$64584,7,FALSE)</f>
        <v>红针</v>
      </c>
      <c r="J318" s="24"/>
      <c r="K318" s="31" t="s">
        <v>251</v>
      </c>
      <c r="L318" s="58" t="str">
        <f>VLOOKUP(N316,数据库!$A$1:$J$64584,6,FALSE)</f>
        <v>5556T</v>
      </c>
      <c r="M318" s="46" t="s">
        <v>19</v>
      </c>
      <c r="N318" s="47" t="str">
        <f>VLOOKUP(N316,数据库!$A$1:$J$64584,7,FALSE)</f>
        <v>红针</v>
      </c>
    </row>
    <row r="319" spans="1:86" ht="15" customHeight="1" x14ac:dyDescent="0.15">
      <c r="A319" s="58" t="s">
        <v>247</v>
      </c>
      <c r="B319" s="58" t="str">
        <f>VLOOKUP(D316,数据库!$A$1:$J$64584,5,FALSE)</f>
        <v>0.5黑</v>
      </c>
      <c r="C319" s="58" t="s">
        <v>248</v>
      </c>
      <c r="D319" s="56" t="e">
        <f>VLOOKUP(D316,数据库!$A$1:$J$64584,11,FALSE)</f>
        <v>#REF!</v>
      </c>
      <c r="E319" s="24"/>
      <c r="F319" s="31" t="s">
        <v>247</v>
      </c>
      <c r="G319" s="58" t="str">
        <f>VLOOKUP(I316,数据库!$A$1:$J$64584,5,FALSE)</f>
        <v>0.5黑</v>
      </c>
      <c r="H319" s="58" t="s">
        <v>248</v>
      </c>
      <c r="I319" s="56" t="e">
        <f>VLOOKUP(I316,数据库!$A$1:$J$64584,11,FALSE)</f>
        <v>#REF!</v>
      </c>
      <c r="J319" s="24"/>
      <c r="K319" s="31" t="s">
        <v>247</v>
      </c>
      <c r="L319" s="58" t="str">
        <f>VLOOKUP(N316,数据库!$A$1:$J$64584,5,FALSE)</f>
        <v>0.5黑</v>
      </c>
      <c r="M319" s="58" t="s">
        <v>248</v>
      </c>
      <c r="N319" s="58" t="e">
        <f>VLOOKUP(N316,数据库!$A$1:$J$64584,11,FALSE)</f>
        <v>#REF!</v>
      </c>
    </row>
    <row r="320" spans="1:86" ht="15" customHeight="1" x14ac:dyDescent="0.15">
      <c r="A320" s="58" t="s">
        <v>249</v>
      </c>
      <c r="B320" s="58">
        <f>VLOOKUP(D316,数据库!$A$1:$J$64584,8,FALSE)</f>
        <v>0</v>
      </c>
      <c r="C320" s="60" t="s">
        <v>280</v>
      </c>
      <c r="D320" s="30">
        <v>20</v>
      </c>
      <c r="E320" s="24"/>
      <c r="F320" s="41" t="s">
        <v>249</v>
      </c>
      <c r="G320" s="58">
        <f>VLOOKUP(I316,数据库!$A$1:$J$64584,8,FALSE)</f>
        <v>0</v>
      </c>
      <c r="H320" s="60" t="s">
        <v>280</v>
      </c>
      <c r="I320" s="30">
        <v>20</v>
      </c>
      <c r="J320" s="24"/>
      <c r="K320" s="41" t="s">
        <v>249</v>
      </c>
      <c r="L320" s="58">
        <f>VLOOKUP(N316,数据库!$A$1:$J$64584,8,FALSE)</f>
        <v>0</v>
      </c>
      <c r="M320" s="60" t="s">
        <v>280</v>
      </c>
      <c r="N320" s="58">
        <v>20</v>
      </c>
    </row>
    <row r="321" spans="1:86" ht="15" customHeight="1" x14ac:dyDescent="0.15">
      <c r="A321" s="55" t="s">
        <v>250</v>
      </c>
      <c r="B321" s="279" t="str">
        <f>VLOOKUP(D316,数据库!$A$1:$J$64584,4,FALSE)</f>
        <v>双开门(旧)</v>
      </c>
      <c r="C321" s="280"/>
      <c r="D321" s="281"/>
      <c r="E321" s="24"/>
      <c r="F321" s="48" t="s">
        <v>250</v>
      </c>
      <c r="G321" s="279" t="str">
        <f>VLOOKUP(I316,数据库!$A$1:$J$64584,4,FALSE)</f>
        <v>双开门(旧)</v>
      </c>
      <c r="H321" s="280"/>
      <c r="I321" s="281"/>
      <c r="J321" s="24"/>
      <c r="K321" s="48" t="s">
        <v>250</v>
      </c>
      <c r="L321" s="279" t="str">
        <f>VLOOKUP(N316,数据库!$A$1:$J$64584,4,FALSE)</f>
        <v>双开门(旧)</v>
      </c>
      <c r="M321" s="280"/>
      <c r="N321" s="281"/>
    </row>
    <row r="322" spans="1:86" s="15" customFormat="1" ht="15" customHeight="1" x14ac:dyDescent="0.15">
      <c r="A322" s="16"/>
      <c r="B322" s="16"/>
      <c r="C322" s="30"/>
      <c r="D322" s="29"/>
      <c r="E322" s="16"/>
      <c r="F322" s="38"/>
      <c r="G322" s="16"/>
      <c r="H322" s="30"/>
      <c r="I322" s="29"/>
      <c r="J322" s="16"/>
      <c r="K322" s="38"/>
      <c r="L322" s="16"/>
      <c r="M322" s="30"/>
      <c r="N322" s="31"/>
      <c r="O322" s="17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  <c r="BM322" s="9"/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  <c r="CD322" s="9"/>
      <c r="CE322" s="9"/>
      <c r="CF322" s="9"/>
      <c r="CG322" s="9"/>
      <c r="CH322" s="9"/>
    </row>
    <row r="323" spans="1:86" ht="15" customHeight="1" x14ac:dyDescent="0.15">
      <c r="A323" s="277" t="s">
        <v>705</v>
      </c>
      <c r="B323" s="278"/>
      <c r="C323" s="33" t="s">
        <v>0</v>
      </c>
      <c r="D323" s="45">
        <f>D316+3</f>
        <v>343</v>
      </c>
      <c r="E323" s="24"/>
      <c r="F323" s="277" t="s">
        <v>705</v>
      </c>
      <c r="G323" s="278"/>
      <c r="H323" s="33" t="s">
        <v>0</v>
      </c>
      <c r="I323" s="45">
        <f>I316+3</f>
        <v>344</v>
      </c>
      <c r="J323" s="24"/>
      <c r="K323" s="277" t="s">
        <v>705</v>
      </c>
      <c r="L323" s="278"/>
      <c r="M323" s="33" t="s">
        <v>0</v>
      </c>
      <c r="N323" s="33">
        <f>N316+3</f>
        <v>345</v>
      </c>
    </row>
    <row r="324" spans="1:86" ht="15" customHeight="1" x14ac:dyDescent="0.15">
      <c r="A324" s="60" t="s">
        <v>16</v>
      </c>
      <c r="B324" s="58" t="str">
        <f>VLOOKUP(D323,数据库!$A$1:$J$64584,2,FALSE)</f>
        <v>KD/5</v>
      </c>
      <c r="C324" s="26" t="s">
        <v>17</v>
      </c>
      <c r="D324" s="35" t="str">
        <f>VLOOKUP(D323,数据库!$A$1:$J$64584,3,FALSE)</f>
        <v>GRU(2)/SY</v>
      </c>
      <c r="E324" s="24"/>
      <c r="F324" s="36" t="s">
        <v>16</v>
      </c>
      <c r="G324" s="58" t="str">
        <f>VLOOKUP(I323,数据库!$A$1:$J$64584,2,FALSE)</f>
        <v>KZ/8</v>
      </c>
      <c r="H324" s="26" t="s">
        <v>17</v>
      </c>
      <c r="I324" s="35" t="str">
        <f>VLOOKUP(I323,数据库!$A$1:$J$64584,3,FALSE)</f>
        <v>GRU(2)/F1</v>
      </c>
      <c r="J324" s="24"/>
      <c r="K324" s="36" t="s">
        <v>16</v>
      </c>
      <c r="L324" s="58" t="str">
        <f>VLOOKUP(N323,数据库!$A$1:$J$64584,2,FALSE)</f>
        <v>GRU(2)/F2</v>
      </c>
      <c r="M324" s="26" t="s">
        <v>17</v>
      </c>
      <c r="N324" s="26" t="str">
        <f>VLOOKUP(N323,数据库!$A$1:$J$64584,3,FALSE)</f>
        <v>GRU(2)/F1</v>
      </c>
    </row>
    <row r="325" spans="1:86" ht="15" customHeight="1" x14ac:dyDescent="0.15">
      <c r="A325" s="60" t="s">
        <v>251</v>
      </c>
      <c r="B325" s="58" t="str">
        <f>VLOOKUP(D323,数据库!$A$1:$J$64584,6,FALSE)</f>
        <v>5556T</v>
      </c>
      <c r="C325" s="60" t="s">
        <v>19</v>
      </c>
      <c r="D325" s="35" t="str">
        <f>VLOOKUP(D323,数据库!$A$1:$J$64584,7,FALSE)</f>
        <v>红针</v>
      </c>
      <c r="E325" s="24"/>
      <c r="F325" s="36" t="s">
        <v>251</v>
      </c>
      <c r="G325" s="58" t="str">
        <f>VLOOKUP(I323,数据库!$A$1:$J$64584,6,FALSE)</f>
        <v>5556T</v>
      </c>
      <c r="H325" s="60" t="s">
        <v>19</v>
      </c>
      <c r="I325" s="35" t="str">
        <f>VLOOKUP(I323,数据库!$A$1:$J$64584,7,FALSE)</f>
        <v>340：蓝针</v>
      </c>
      <c r="J325" s="24"/>
      <c r="K325" s="36" t="s">
        <v>251</v>
      </c>
      <c r="L325" s="58" t="str">
        <f>VLOOKUP(N323,数据库!$A$1:$J$64584,6,FALSE)</f>
        <v>红针</v>
      </c>
      <c r="M325" s="60" t="s">
        <v>19</v>
      </c>
      <c r="N325" s="60" t="str">
        <f>VLOOKUP(N323,数据库!$A$1:$J$64584,7,FALSE)</f>
        <v>341：蓝针</v>
      </c>
    </row>
    <row r="326" spans="1:86" ht="15" customHeight="1" x14ac:dyDescent="0.15">
      <c r="A326" s="58" t="s">
        <v>247</v>
      </c>
      <c r="B326" s="58" t="str">
        <f>VLOOKUP(D323,数据库!$A$1:$J$64584,5,FALSE)</f>
        <v>0.5黑</v>
      </c>
      <c r="C326" s="13" t="s">
        <v>248</v>
      </c>
      <c r="D326" s="40" t="e">
        <f>VLOOKUP(D323,数据库!$A$1:$J$64584,11,FALSE)</f>
        <v>#REF!</v>
      </c>
      <c r="E326" s="24"/>
      <c r="F326" s="31" t="s">
        <v>247</v>
      </c>
      <c r="G326" s="58" t="str">
        <f>VLOOKUP(I323,数据库!$A$1:$J$64584,5,FALSE)</f>
        <v>0.5黑</v>
      </c>
      <c r="H326" s="13" t="s">
        <v>248</v>
      </c>
      <c r="I326" s="40" t="e">
        <f>VLOOKUP(I323,数据库!$A$1:$J$64584,11,FALSE)</f>
        <v>#REF!</v>
      </c>
      <c r="J326" s="24"/>
      <c r="K326" s="31" t="s">
        <v>247</v>
      </c>
      <c r="L326" s="58" t="str">
        <f>VLOOKUP(N323,数据库!$A$1:$J$64584,5,FALSE)</f>
        <v>0.5黑</v>
      </c>
      <c r="M326" s="13" t="s">
        <v>248</v>
      </c>
      <c r="N326" s="27" t="e">
        <f>VLOOKUP(N323,数据库!$A$1:$J$64584,11,FALSE)</f>
        <v>#REF!</v>
      </c>
    </row>
    <row r="327" spans="1:86" ht="15" customHeight="1" x14ac:dyDescent="0.15">
      <c r="A327" s="58" t="s">
        <v>249</v>
      </c>
      <c r="B327" s="58">
        <f>VLOOKUP(D323,数据库!$A$1:$J$64584,8,FALSE)</f>
        <v>0</v>
      </c>
      <c r="C327" s="58" t="s">
        <v>280</v>
      </c>
      <c r="D327" s="56">
        <v>20</v>
      </c>
      <c r="E327" s="24"/>
      <c r="F327" s="31" t="s">
        <v>249</v>
      </c>
      <c r="G327" s="58">
        <f>VLOOKUP(I323,数据库!$A$1:$J$64584,8,FALSE)</f>
        <v>0</v>
      </c>
      <c r="H327" s="58" t="s">
        <v>280</v>
      </c>
      <c r="I327" s="56">
        <v>20</v>
      </c>
      <c r="J327" s="24"/>
      <c r="K327" s="31" t="s">
        <v>249</v>
      </c>
      <c r="L327" s="58">
        <f>VLOOKUP(N323,数据库!$A$1:$J$64584,8,FALSE)</f>
        <v>0</v>
      </c>
      <c r="M327" s="58" t="s">
        <v>280</v>
      </c>
      <c r="N327" s="58">
        <v>20</v>
      </c>
    </row>
    <row r="328" spans="1:86" ht="15" customHeight="1" x14ac:dyDescent="0.15">
      <c r="A328" s="55" t="s">
        <v>250</v>
      </c>
      <c r="B328" s="279" t="str">
        <f>VLOOKUP(D323,数据库!$A$1:$J$64584,4,FALSE)</f>
        <v>双开门(旧)</v>
      </c>
      <c r="C328" s="280"/>
      <c r="D328" s="281"/>
      <c r="E328" s="24"/>
      <c r="F328" s="41" t="s">
        <v>250</v>
      </c>
      <c r="G328" s="279" t="str">
        <f>VLOOKUP(I323,数据库!$A$1:$J$64584,4,FALSE)</f>
        <v>磁栅尺+双开门(旧)</v>
      </c>
      <c r="H328" s="280"/>
      <c r="I328" s="281"/>
      <c r="J328" s="24"/>
      <c r="K328" s="41" t="s">
        <v>250</v>
      </c>
      <c r="L328" s="279" t="str">
        <f>VLOOKUP(N323,数据库!$A$1:$J$64584,4,FALSE)</f>
        <v>磁栅尺+双开门(旧)</v>
      </c>
      <c r="M328" s="280"/>
      <c r="N328" s="281"/>
    </row>
    <row r="329" spans="1:86" s="15" customFormat="1" ht="15" customHeight="1" x14ac:dyDescent="0.15">
      <c r="A329" s="16"/>
      <c r="B329" s="16"/>
      <c r="C329" s="30"/>
      <c r="D329" s="30"/>
      <c r="E329" s="16"/>
      <c r="F329" s="29"/>
      <c r="G329" s="16"/>
      <c r="H329" s="30"/>
      <c r="I329" s="30"/>
      <c r="J329" s="16"/>
      <c r="K329" s="29"/>
      <c r="L329" s="16"/>
      <c r="M329" s="30"/>
      <c r="N329" s="31"/>
      <c r="O329" s="17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  <c r="BM329" s="9"/>
      <c r="BN329" s="9"/>
      <c r="BO329" s="9"/>
      <c r="BP329" s="9"/>
      <c r="BQ329" s="9"/>
      <c r="BR329" s="9"/>
      <c r="BS329" s="9"/>
      <c r="BT329" s="9"/>
      <c r="BU329" s="9"/>
      <c r="BV329" s="9"/>
      <c r="BW329" s="9"/>
      <c r="BX329" s="9"/>
      <c r="BY329" s="9"/>
      <c r="BZ329" s="9"/>
      <c r="CA329" s="9"/>
      <c r="CB329" s="9"/>
      <c r="CC329" s="9"/>
      <c r="CD329" s="9"/>
      <c r="CE329" s="9"/>
      <c r="CF329" s="9"/>
      <c r="CG329" s="9"/>
      <c r="CH329" s="9"/>
    </row>
    <row r="330" spans="1:86" ht="15" customHeight="1" x14ac:dyDescent="0.15">
      <c r="A330" s="277" t="s">
        <v>705</v>
      </c>
      <c r="B330" s="278"/>
      <c r="C330" s="37" t="s">
        <v>0</v>
      </c>
      <c r="D330" s="45">
        <f>D323+3</f>
        <v>346</v>
      </c>
      <c r="E330" s="24"/>
      <c r="F330" s="277" t="s">
        <v>705</v>
      </c>
      <c r="G330" s="278"/>
      <c r="H330" s="37" t="s">
        <v>0</v>
      </c>
      <c r="I330" s="45">
        <f>I323+3</f>
        <v>347</v>
      </c>
      <c r="J330" s="24"/>
      <c r="K330" s="277" t="s">
        <v>705</v>
      </c>
      <c r="L330" s="278"/>
      <c r="M330" s="37" t="s">
        <v>0</v>
      </c>
      <c r="N330" s="37">
        <f>N323+3</f>
        <v>348</v>
      </c>
    </row>
    <row r="331" spans="1:86" ht="15" customHeight="1" x14ac:dyDescent="0.15">
      <c r="A331" s="60" t="s">
        <v>16</v>
      </c>
      <c r="B331" s="58" t="str">
        <f>VLOOKUP(D330,数据库!$A$1:$J$64584,2,FALSE)</f>
        <v>KJ/1</v>
      </c>
      <c r="C331" s="60" t="s">
        <v>17</v>
      </c>
      <c r="D331" s="35" t="str">
        <f>VLOOKUP(D330,数据库!$A$1:$J$64584,3,FALSE)</f>
        <v>SZDY/P1/4</v>
      </c>
      <c r="E331" s="24"/>
      <c r="F331" s="36" t="s">
        <v>16</v>
      </c>
      <c r="G331" s="58" t="str">
        <f>VLOOKUP(I330,数据库!$A$1:$J$64584,2,FALSE)</f>
        <v>KJ/2</v>
      </c>
      <c r="H331" s="60" t="s">
        <v>17</v>
      </c>
      <c r="I331" s="35" t="str">
        <f>VLOOKUP(I330,数据库!$A$1:$J$64584,3,FALSE)</f>
        <v>SZDY/P1/3</v>
      </c>
      <c r="J331" s="24"/>
      <c r="K331" s="36" t="s">
        <v>16</v>
      </c>
      <c r="L331" s="58" t="str">
        <f>VLOOKUP(N330,数据库!$A$1:$J$64584,2,FALSE)</f>
        <v>FTK/2</v>
      </c>
      <c r="M331" s="60" t="s">
        <v>17</v>
      </c>
      <c r="N331" s="60" t="str">
        <f>VLOOKUP(N330,数据库!$A$1:$J$64584,3,FALSE)</f>
        <v>JDB/L1</v>
      </c>
    </row>
    <row r="332" spans="1:86" ht="15" customHeight="1" x14ac:dyDescent="0.15">
      <c r="A332" s="60" t="s">
        <v>251</v>
      </c>
      <c r="B332" s="58" t="str">
        <f>VLOOKUP(D330,数据库!$A$1:$J$64584,6,FALSE)</f>
        <v>5556T</v>
      </c>
      <c r="C332" s="46" t="s">
        <v>19</v>
      </c>
      <c r="D332" s="40" t="str">
        <f>VLOOKUP(D330,数据库!$A$1:$J$64584,7,FALSE)</f>
        <v>半剥13</v>
      </c>
      <c r="E332" s="24"/>
      <c r="F332" s="31" t="s">
        <v>251</v>
      </c>
      <c r="G332" s="58" t="str">
        <f>VLOOKUP(I330,数据库!$A$1:$J$64584,6,FALSE)</f>
        <v>5556T</v>
      </c>
      <c r="H332" s="46" t="s">
        <v>19</v>
      </c>
      <c r="I332" s="40" t="str">
        <f>VLOOKUP(I330,数据库!$A$1:$J$64584,7,FALSE)</f>
        <v>半剥13</v>
      </c>
      <c r="J332" s="24"/>
      <c r="K332" s="31" t="s">
        <v>251</v>
      </c>
      <c r="L332" s="58" t="str">
        <f>VLOOKUP(N330,数据库!$A$1:$J$64584,6,FALSE)</f>
        <v>半剥13</v>
      </c>
      <c r="M332" s="46" t="s">
        <v>19</v>
      </c>
      <c r="N332" s="47" t="str">
        <f>VLOOKUP(N330,数据库!$A$1:$J$64584,7,FALSE)</f>
        <v>红针</v>
      </c>
    </row>
    <row r="333" spans="1:86" ht="15" customHeight="1" x14ac:dyDescent="0.15">
      <c r="A333" s="58" t="s">
        <v>247</v>
      </c>
      <c r="B333" s="58" t="str">
        <f>VLOOKUP(D330,数据库!$A$1:$J$64584,5,FALSE)</f>
        <v>0.5黑</v>
      </c>
      <c r="C333" s="58" t="s">
        <v>248</v>
      </c>
      <c r="D333" s="56" t="e">
        <f>VLOOKUP(D330,数据库!$A$1:$J$64584,11,FALSE)</f>
        <v>#REF!</v>
      </c>
      <c r="E333" s="24"/>
      <c r="F333" s="31" t="s">
        <v>247</v>
      </c>
      <c r="G333" s="58" t="str">
        <f>VLOOKUP(I330,数据库!$A$1:$J$64584,5,FALSE)</f>
        <v>0.5黑</v>
      </c>
      <c r="H333" s="58" t="s">
        <v>248</v>
      </c>
      <c r="I333" s="56" t="e">
        <f>VLOOKUP(I330,数据库!$A$1:$J$64584,11,FALSE)</f>
        <v>#REF!</v>
      </c>
      <c r="J333" s="24"/>
      <c r="K333" s="31" t="s">
        <v>247</v>
      </c>
      <c r="L333" s="58" t="str">
        <f>VLOOKUP(N330,数据库!$A$1:$J$64584,5,FALSE)</f>
        <v>0.5黑</v>
      </c>
      <c r="M333" s="58" t="s">
        <v>248</v>
      </c>
      <c r="N333" s="58" t="e">
        <f>VLOOKUP(N330,数据库!$A$1:$J$64584,11,FALSE)</f>
        <v>#REF!</v>
      </c>
    </row>
    <row r="334" spans="1:86" ht="15" customHeight="1" x14ac:dyDescent="0.15">
      <c r="A334" s="58" t="s">
        <v>249</v>
      </c>
      <c r="B334" s="58">
        <f>VLOOKUP(D330,数据库!$A$1:$J$64584,8,FALSE)</f>
        <v>0</v>
      </c>
      <c r="C334" s="60" t="s">
        <v>280</v>
      </c>
      <c r="D334" s="30">
        <v>20</v>
      </c>
      <c r="E334" s="24"/>
      <c r="F334" s="41" t="s">
        <v>249</v>
      </c>
      <c r="G334" s="58">
        <f>VLOOKUP(I330,数据库!$A$1:$J$64584,8,FALSE)</f>
        <v>0</v>
      </c>
      <c r="H334" s="60" t="s">
        <v>280</v>
      </c>
      <c r="I334" s="30">
        <v>20</v>
      </c>
      <c r="J334" s="24"/>
      <c r="K334" s="41" t="s">
        <v>249</v>
      </c>
      <c r="L334" s="58">
        <f>VLOOKUP(N330,数据库!$A$1:$J$64584,8,FALSE)</f>
        <v>0</v>
      </c>
      <c r="M334" s="60" t="s">
        <v>280</v>
      </c>
      <c r="N334" s="58">
        <v>20</v>
      </c>
    </row>
    <row r="335" spans="1:86" ht="15" customHeight="1" x14ac:dyDescent="0.15">
      <c r="A335" s="55" t="s">
        <v>250</v>
      </c>
      <c r="B335" s="279" t="str">
        <f>VLOOKUP(D330,数据库!$A$1:$J$64584,4,FALSE)</f>
        <v>有磁栅尺+无机房</v>
      </c>
      <c r="C335" s="280"/>
      <c r="D335" s="281"/>
      <c r="E335" s="24"/>
      <c r="F335" s="48" t="s">
        <v>250</v>
      </c>
      <c r="G335" s="279" t="str">
        <f>VLOOKUP(I330,数据库!$A$1:$J$64584,4,FALSE)</f>
        <v>有磁栅尺+无机房</v>
      </c>
      <c r="H335" s="280"/>
      <c r="I335" s="281"/>
      <c r="J335" s="24"/>
      <c r="K335" s="48" t="s">
        <v>250</v>
      </c>
      <c r="L335" s="279" t="str">
        <f>VLOOKUP(N330,数据库!$A$1:$J$64584,4,FALSE)</f>
        <v>接地保护装置</v>
      </c>
      <c r="M335" s="280"/>
      <c r="N335" s="281"/>
    </row>
    <row r="336" spans="1:86" s="15" customFormat="1" ht="15" customHeight="1" x14ac:dyDescent="0.15">
      <c r="A336" s="16"/>
      <c r="B336" s="16"/>
      <c r="C336" s="30"/>
      <c r="D336" s="29"/>
      <c r="E336" s="16"/>
      <c r="F336" s="38"/>
      <c r="G336" s="16"/>
      <c r="H336" s="30"/>
      <c r="I336" s="29"/>
      <c r="J336" s="16"/>
      <c r="K336" s="38"/>
      <c r="L336" s="16"/>
      <c r="M336" s="30"/>
      <c r="N336" s="31"/>
      <c r="O336" s="17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</row>
    <row r="337" spans="1:86" ht="15" customHeight="1" x14ac:dyDescent="0.15">
      <c r="A337" s="277" t="s">
        <v>705</v>
      </c>
      <c r="B337" s="278"/>
      <c r="C337" s="33" t="s">
        <v>0</v>
      </c>
      <c r="D337" s="45">
        <f>D330+3</f>
        <v>349</v>
      </c>
      <c r="E337" s="24"/>
      <c r="F337" s="277" t="s">
        <v>705</v>
      </c>
      <c r="G337" s="278"/>
      <c r="H337" s="33" t="s">
        <v>0</v>
      </c>
      <c r="I337" s="45">
        <f>I330+3</f>
        <v>350</v>
      </c>
      <c r="J337" s="24"/>
      <c r="K337" s="277" t="s">
        <v>705</v>
      </c>
      <c r="L337" s="278"/>
      <c r="M337" s="33" t="s">
        <v>0</v>
      </c>
      <c r="N337" s="33">
        <f>N330+3</f>
        <v>351</v>
      </c>
    </row>
    <row r="338" spans="1:86" ht="15" customHeight="1" x14ac:dyDescent="0.15">
      <c r="A338" s="60" t="s">
        <v>16</v>
      </c>
      <c r="B338" s="58" t="str">
        <f>VLOOKUP(D337,数据库!$A$1:$J$64584,2,FALSE)</f>
        <v>BKP/CN3/COM</v>
      </c>
      <c r="C338" s="26" t="s">
        <v>17</v>
      </c>
      <c r="D338" s="35" t="str">
        <f>VLOOKUP(D337,数据库!$A$1:$J$64584,3,FALSE)</f>
        <v>JDB/L2</v>
      </c>
      <c r="E338" s="24"/>
      <c r="F338" s="36" t="s">
        <v>16</v>
      </c>
      <c r="G338" s="58" t="str">
        <f>VLOOKUP(I337,数据库!$A$1:$J$64584,2,FALSE)</f>
        <v>PE</v>
      </c>
      <c r="H338" s="26" t="s">
        <v>17</v>
      </c>
      <c r="I338" s="35" t="str">
        <f>VLOOKUP(I337,数据库!$A$1:$J$64584,3,FALSE)</f>
        <v>JDB/GND</v>
      </c>
      <c r="J338" s="24"/>
      <c r="K338" s="36" t="s">
        <v>16</v>
      </c>
      <c r="L338" s="58" t="str">
        <f>VLOOKUP(N337,数据库!$A$1:$J$64584,2,FALSE)</f>
        <v>CE24</v>
      </c>
      <c r="M338" s="26" t="s">
        <v>17</v>
      </c>
      <c r="N338" s="26" t="str">
        <f>VLOOKUP(N337,数据库!$A$1:$J$64584,3,FALSE)</f>
        <v>JDB/13</v>
      </c>
    </row>
    <row r="339" spans="1:86" ht="15" customHeight="1" x14ac:dyDescent="0.15">
      <c r="A339" s="60" t="s">
        <v>251</v>
      </c>
      <c r="B339" s="58" t="str">
        <f>VLOOKUP(D337,数据库!$A$1:$J$64584,6,FALSE)</f>
        <v>红4</v>
      </c>
      <c r="C339" s="60" t="s">
        <v>19</v>
      </c>
      <c r="D339" s="35" t="str">
        <f>VLOOKUP(D337,数据库!$A$1:$J$64584,7,FALSE)</f>
        <v>红针</v>
      </c>
      <c r="E339" s="24"/>
      <c r="F339" s="36" t="s">
        <v>251</v>
      </c>
      <c r="G339" s="58" t="str">
        <f>VLOOKUP(I337,数据库!$A$1:$J$64584,6,FALSE)</f>
        <v>蓝6圆</v>
      </c>
      <c r="H339" s="60" t="s">
        <v>19</v>
      </c>
      <c r="I339" s="35" t="str">
        <f>VLOOKUP(I337,数据库!$A$1:$J$64584,7,FALSE)</f>
        <v>蓝针</v>
      </c>
      <c r="J339" s="24"/>
      <c r="K339" s="36" t="s">
        <v>251</v>
      </c>
      <c r="L339" s="58" t="str">
        <f>VLOOKUP(N337,数据库!$A$1:$J$64584,6,FALSE)</f>
        <v>半剥13</v>
      </c>
      <c r="M339" s="60" t="s">
        <v>19</v>
      </c>
      <c r="N339" s="60" t="str">
        <f>VLOOKUP(N337,数据库!$A$1:$J$64584,7,FALSE)</f>
        <v>红针</v>
      </c>
    </row>
    <row r="340" spans="1:86" ht="15" customHeight="1" x14ac:dyDescent="0.15">
      <c r="A340" s="58" t="s">
        <v>247</v>
      </c>
      <c r="B340" s="58" t="str">
        <f>VLOOKUP(D337,数据库!$A$1:$J$64584,5,FALSE)</f>
        <v>0.5黑</v>
      </c>
      <c r="C340" s="13" t="s">
        <v>248</v>
      </c>
      <c r="D340" s="40" t="e">
        <f>VLOOKUP(D337,数据库!$A$1:$J$64584,11,FALSE)</f>
        <v>#REF!</v>
      </c>
      <c r="E340" s="24"/>
      <c r="F340" s="31" t="s">
        <v>247</v>
      </c>
      <c r="G340" s="58" t="str">
        <f>VLOOKUP(I337,数据库!$A$1:$J$64584,5,FALSE)</f>
        <v>2.5黄绿</v>
      </c>
      <c r="H340" s="13" t="s">
        <v>248</v>
      </c>
      <c r="I340" s="40" t="e">
        <f>VLOOKUP(I337,数据库!$A$1:$J$64584,11,FALSE)</f>
        <v>#REF!</v>
      </c>
      <c r="J340" s="24"/>
      <c r="K340" s="31" t="s">
        <v>247</v>
      </c>
      <c r="L340" s="58" t="str">
        <f>VLOOKUP(N337,数据库!$A$1:$J$64584,5,FALSE)</f>
        <v>0.5黑</v>
      </c>
      <c r="M340" s="13" t="s">
        <v>248</v>
      </c>
      <c r="N340" s="27" t="e">
        <f>VLOOKUP(N337,数据库!$A$1:$J$64584,11,FALSE)</f>
        <v>#REF!</v>
      </c>
    </row>
    <row r="341" spans="1:86" ht="15" customHeight="1" x14ac:dyDescent="0.15">
      <c r="A341" s="58" t="s">
        <v>249</v>
      </c>
      <c r="B341" s="58">
        <f>VLOOKUP(D337,数据库!$A$1:$J$64584,8,FALSE)</f>
        <v>0</v>
      </c>
      <c r="C341" s="58" t="s">
        <v>280</v>
      </c>
      <c r="D341" s="56">
        <v>20</v>
      </c>
      <c r="E341" s="24"/>
      <c r="F341" s="31" t="s">
        <v>249</v>
      </c>
      <c r="G341" s="58">
        <f>VLOOKUP(I337,数据库!$A$1:$J$64584,8,FALSE)</f>
        <v>0</v>
      </c>
      <c r="H341" s="58" t="s">
        <v>280</v>
      </c>
      <c r="I341" s="56">
        <v>20</v>
      </c>
      <c r="J341" s="24"/>
      <c r="K341" s="31" t="s">
        <v>249</v>
      </c>
      <c r="L341" s="58">
        <f>VLOOKUP(N337,数据库!$A$1:$J$64584,8,FALSE)</f>
        <v>0</v>
      </c>
      <c r="M341" s="58" t="s">
        <v>280</v>
      </c>
      <c r="N341" s="58">
        <v>20</v>
      </c>
    </row>
    <row r="342" spans="1:86" ht="15" customHeight="1" x14ac:dyDescent="0.15">
      <c r="A342" s="55" t="s">
        <v>250</v>
      </c>
      <c r="B342" s="279" t="str">
        <f>VLOOKUP(D337,数据库!$A$1:$J$64584,4,FALSE)</f>
        <v>接地保护装置</v>
      </c>
      <c r="C342" s="280"/>
      <c r="D342" s="281"/>
      <c r="E342" s="24"/>
      <c r="F342" s="41" t="s">
        <v>250</v>
      </c>
      <c r="G342" s="279" t="str">
        <f>VLOOKUP(I337,数据库!$A$1:$J$64584,4,FALSE)</f>
        <v>接地保护装置</v>
      </c>
      <c r="H342" s="280"/>
      <c r="I342" s="281"/>
      <c r="J342" s="24"/>
      <c r="K342" s="41" t="s">
        <v>250</v>
      </c>
      <c r="L342" s="279" t="str">
        <f>VLOOKUP(N337,数据库!$A$1:$J$64584,4,FALSE)</f>
        <v>接地保护装置</v>
      </c>
      <c r="M342" s="280"/>
      <c r="N342" s="281"/>
    </row>
    <row r="343" spans="1:86" s="15" customFormat="1" ht="15" customHeight="1" x14ac:dyDescent="0.15">
      <c r="A343" s="16"/>
      <c r="B343" s="16"/>
      <c r="C343" s="30"/>
      <c r="D343" s="30"/>
      <c r="E343" s="16"/>
      <c r="F343" s="29"/>
      <c r="G343" s="16"/>
      <c r="H343" s="30"/>
      <c r="I343" s="30"/>
      <c r="J343" s="16"/>
      <c r="K343" s="29"/>
      <c r="L343" s="16"/>
      <c r="M343" s="30"/>
      <c r="N343" s="31"/>
      <c r="O343" s="17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  <c r="BM343" s="9"/>
      <c r="BN343" s="9"/>
      <c r="BO343" s="9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9"/>
      <c r="CA343" s="9"/>
      <c r="CB343" s="9"/>
      <c r="CC343" s="9"/>
      <c r="CD343" s="9"/>
      <c r="CE343" s="9"/>
      <c r="CF343" s="9"/>
      <c r="CG343" s="9"/>
      <c r="CH343" s="9"/>
    </row>
    <row r="344" spans="1:86" ht="15" customHeight="1" x14ac:dyDescent="0.15">
      <c r="A344" s="277" t="s">
        <v>705</v>
      </c>
      <c r="B344" s="278"/>
      <c r="C344" s="37" t="s">
        <v>0</v>
      </c>
      <c r="D344" s="45">
        <f>D337+3</f>
        <v>352</v>
      </c>
      <c r="E344" s="24"/>
      <c r="F344" s="277" t="s">
        <v>705</v>
      </c>
      <c r="G344" s="278"/>
      <c r="H344" s="37" t="s">
        <v>0</v>
      </c>
      <c r="I344" s="45">
        <f>I337+3</f>
        <v>353</v>
      </c>
      <c r="J344" s="24"/>
      <c r="K344" s="277" t="s">
        <v>705</v>
      </c>
      <c r="L344" s="278"/>
      <c r="M344" s="37" t="s">
        <v>0</v>
      </c>
      <c r="N344" s="37">
        <f>N337+3</f>
        <v>354</v>
      </c>
    </row>
    <row r="345" spans="1:86" ht="15" customHeight="1" x14ac:dyDescent="0.15">
      <c r="A345" s="60" t="s">
        <v>16</v>
      </c>
      <c r="B345" s="58" t="str">
        <f>VLOOKUP(D344,数据库!$A$1:$J$64584,2,FALSE)</f>
        <v>KD/13</v>
      </c>
      <c r="C345" s="60" t="s">
        <v>17</v>
      </c>
      <c r="D345" s="35" t="str">
        <f>VLOOKUP(D344,数据库!$A$1:$J$64584,3,FALSE)</f>
        <v>JDB/14</v>
      </c>
      <c r="E345" s="24"/>
      <c r="F345" s="36" t="s">
        <v>16</v>
      </c>
      <c r="G345" s="58" t="str">
        <f>VLOOKUP(I344,数据库!$A$1:$J$64584,2,FALSE)</f>
        <v>XWJ/L1</v>
      </c>
      <c r="H345" s="60" t="s">
        <v>17</v>
      </c>
      <c r="I345" s="35" t="str">
        <f>VLOOKUP(I344,数据库!$A$1:$J$64584,3,FALSE)</f>
        <v>输入端子/R</v>
      </c>
      <c r="J345" s="24"/>
      <c r="K345" s="36" t="s">
        <v>16</v>
      </c>
      <c r="L345" s="58" t="str">
        <f>VLOOKUP(N344,数据库!$A$1:$J$64584,2,FALSE)</f>
        <v>XWJ/L2</v>
      </c>
      <c r="M345" s="60" t="s">
        <v>17</v>
      </c>
      <c r="N345" s="60" t="str">
        <f>VLOOKUP(N344,数据库!$A$1:$J$64584,3,FALSE)</f>
        <v>输入端子/S</v>
      </c>
    </row>
    <row r="346" spans="1:86" ht="15" customHeight="1" x14ac:dyDescent="0.15">
      <c r="A346" s="60" t="s">
        <v>251</v>
      </c>
      <c r="B346" s="58" t="str">
        <f>VLOOKUP(D344,数据库!$A$1:$J$64584,6,FALSE)</f>
        <v>5556T</v>
      </c>
      <c r="C346" s="46" t="s">
        <v>19</v>
      </c>
      <c r="D346" s="40" t="str">
        <f>VLOOKUP(D344,数据库!$A$1:$J$64584,7,FALSE)</f>
        <v>红针</v>
      </c>
      <c r="E346" s="24"/>
      <c r="F346" s="31" t="s">
        <v>251</v>
      </c>
      <c r="G346" s="58" t="str">
        <f>VLOOKUP(I344,数据库!$A$1:$J$64584,6,FALSE)</f>
        <v>红针</v>
      </c>
      <c r="H346" s="46" t="s">
        <v>19</v>
      </c>
      <c r="I346" s="40" t="str">
        <f>VLOOKUP(I344,数据库!$A$1:$J$64584,7,FALSE)</f>
        <v>半剥13</v>
      </c>
      <c r="J346" s="24"/>
      <c r="K346" s="31" t="s">
        <v>251</v>
      </c>
      <c r="L346" s="58" t="str">
        <f>VLOOKUP(N344,数据库!$A$1:$J$64584,6,FALSE)</f>
        <v>红针</v>
      </c>
      <c r="M346" s="46" t="s">
        <v>19</v>
      </c>
      <c r="N346" s="47" t="str">
        <f>VLOOKUP(N344,数据库!$A$1:$J$64584,7,FALSE)</f>
        <v>半剥13</v>
      </c>
    </row>
    <row r="347" spans="1:86" ht="15" customHeight="1" x14ac:dyDescent="0.15">
      <c r="A347" s="58" t="s">
        <v>247</v>
      </c>
      <c r="B347" s="58" t="str">
        <f>VLOOKUP(D344,数据库!$A$1:$J$64584,5,FALSE)</f>
        <v>0.5黑</v>
      </c>
      <c r="C347" s="58" t="s">
        <v>248</v>
      </c>
      <c r="D347" s="56" t="e">
        <f>VLOOKUP(D344,数据库!$A$1:$J$64584,11,FALSE)</f>
        <v>#REF!</v>
      </c>
      <c r="E347" s="24"/>
      <c r="F347" s="31" t="s">
        <v>247</v>
      </c>
      <c r="G347" s="58" t="str">
        <f>VLOOKUP(I344,数据库!$A$1:$J$64584,5,FALSE)</f>
        <v>0.5黑</v>
      </c>
      <c r="H347" s="58" t="s">
        <v>248</v>
      </c>
      <c r="I347" s="56" t="e">
        <f>VLOOKUP(I344,数据库!$A$1:$J$64584,11,FALSE)</f>
        <v>#REF!</v>
      </c>
      <c r="J347" s="24"/>
      <c r="K347" s="31" t="s">
        <v>247</v>
      </c>
      <c r="L347" s="58" t="str">
        <f>VLOOKUP(N344,数据库!$A$1:$J$64584,5,FALSE)</f>
        <v>0.5黑</v>
      </c>
      <c r="M347" s="58" t="s">
        <v>248</v>
      </c>
      <c r="N347" s="58" t="e">
        <f>VLOOKUP(N344,数据库!$A$1:$J$64584,11,FALSE)</f>
        <v>#REF!</v>
      </c>
    </row>
    <row r="348" spans="1:86" ht="15" customHeight="1" x14ac:dyDescent="0.15">
      <c r="A348" s="58" t="s">
        <v>249</v>
      </c>
      <c r="B348" s="58">
        <f>VLOOKUP(D344,数据库!$A$1:$J$64584,8,FALSE)</f>
        <v>0</v>
      </c>
      <c r="C348" s="60" t="s">
        <v>280</v>
      </c>
      <c r="D348" s="30">
        <v>20</v>
      </c>
      <c r="E348" s="24"/>
      <c r="F348" s="41" t="s">
        <v>249</v>
      </c>
      <c r="G348" s="58">
        <f>VLOOKUP(I344,数据库!$A$1:$J$64584,8,FALSE)</f>
        <v>0</v>
      </c>
      <c r="H348" s="60" t="s">
        <v>280</v>
      </c>
      <c r="I348" s="30">
        <v>20</v>
      </c>
      <c r="J348" s="24"/>
      <c r="K348" s="41" t="s">
        <v>249</v>
      </c>
      <c r="L348" s="58">
        <f>VLOOKUP(N344,数据库!$A$1:$J$64584,8,FALSE)</f>
        <v>0</v>
      </c>
      <c r="M348" s="60" t="s">
        <v>280</v>
      </c>
      <c r="N348" s="58">
        <v>20</v>
      </c>
    </row>
    <row r="349" spans="1:86" ht="15" customHeight="1" x14ac:dyDescent="0.15">
      <c r="A349" s="55" t="s">
        <v>250</v>
      </c>
      <c r="B349" s="279" t="str">
        <f>VLOOKUP(D344,数据库!$A$1:$J$64584,4,FALSE)</f>
        <v>接地保护装置</v>
      </c>
      <c r="C349" s="280"/>
      <c r="D349" s="281"/>
      <c r="E349" s="24"/>
      <c r="F349" s="48" t="s">
        <v>250</v>
      </c>
      <c r="G349" s="279" t="str">
        <f>VLOOKUP(I344,数据库!$A$1:$J$64584,4,FALSE)</f>
        <v>有相序继电器</v>
      </c>
      <c r="H349" s="280"/>
      <c r="I349" s="281"/>
      <c r="J349" s="24"/>
      <c r="K349" s="48" t="s">
        <v>250</v>
      </c>
      <c r="L349" s="279" t="str">
        <f>VLOOKUP(N344,数据库!$A$1:$J$64584,4,FALSE)</f>
        <v>有相序继电器</v>
      </c>
      <c r="M349" s="280"/>
      <c r="N349" s="281"/>
    </row>
    <row r="350" spans="1:86" s="15" customFormat="1" ht="15" customHeight="1" x14ac:dyDescent="0.15">
      <c r="A350" s="16"/>
      <c r="B350" s="16"/>
      <c r="C350" s="30"/>
      <c r="D350" s="29"/>
      <c r="E350" s="16"/>
      <c r="F350" s="38"/>
      <c r="G350" s="16"/>
      <c r="H350" s="30"/>
      <c r="I350" s="29"/>
      <c r="J350" s="16"/>
      <c r="K350" s="38"/>
      <c r="L350" s="16"/>
      <c r="M350" s="30"/>
      <c r="N350" s="31"/>
      <c r="O350" s="17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  <c r="BL350" s="9"/>
      <c r="BM350" s="9"/>
      <c r="BN350" s="9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9"/>
      <c r="BZ350" s="9"/>
      <c r="CA350" s="9"/>
      <c r="CB350" s="9"/>
      <c r="CC350" s="9"/>
      <c r="CD350" s="9"/>
      <c r="CE350" s="9"/>
      <c r="CF350" s="9"/>
      <c r="CG350" s="9"/>
      <c r="CH350" s="9"/>
    </row>
    <row r="351" spans="1:86" ht="15" customHeight="1" x14ac:dyDescent="0.15">
      <c r="A351" s="277" t="s">
        <v>705</v>
      </c>
      <c r="B351" s="278"/>
      <c r="C351" s="33" t="s">
        <v>0</v>
      </c>
      <c r="D351" s="45">
        <f>D344+3</f>
        <v>355</v>
      </c>
      <c r="E351" s="24"/>
      <c r="F351" s="277" t="s">
        <v>705</v>
      </c>
      <c r="G351" s="278"/>
      <c r="H351" s="33" t="s">
        <v>0</v>
      </c>
      <c r="I351" s="45">
        <f>I344+3</f>
        <v>356</v>
      </c>
      <c r="J351" s="24"/>
      <c r="K351" s="277" t="s">
        <v>705</v>
      </c>
      <c r="L351" s="278"/>
      <c r="M351" s="33" t="s">
        <v>0</v>
      </c>
      <c r="N351" s="33">
        <f>N344+3</f>
        <v>357</v>
      </c>
    </row>
    <row r="352" spans="1:86" ht="15" customHeight="1" x14ac:dyDescent="0.15">
      <c r="A352" s="60" t="s">
        <v>16</v>
      </c>
      <c r="B352" s="58" t="str">
        <f>VLOOKUP(D351,数据库!$A$1:$J$64584,2,FALSE)</f>
        <v>XWJ/L3</v>
      </c>
      <c r="C352" s="26" t="s">
        <v>17</v>
      </c>
      <c r="D352" s="35" t="str">
        <f>VLOOKUP(D351,数据库!$A$1:$J$64584,3,FALSE)</f>
        <v>QFB2/1</v>
      </c>
      <c r="E352" s="24"/>
      <c r="F352" s="36" t="s">
        <v>16</v>
      </c>
      <c r="G352" s="58" t="str">
        <f>VLOOKUP(I351,数据库!$A$1:$J$64584,2,FALSE)</f>
        <v>XWJ/11</v>
      </c>
      <c r="H352" s="26" t="s">
        <v>17</v>
      </c>
      <c r="I352" s="35" t="str">
        <f>VLOOKUP(I351,数据库!$A$1:$J$64584,3,FALSE)</f>
        <v>MC1/A1</v>
      </c>
      <c r="J352" s="24"/>
      <c r="K352" s="36" t="s">
        <v>16</v>
      </c>
      <c r="L352" s="58" t="str">
        <f>VLOOKUP(N351,数据库!$A$1:$J$64584,2,FALSE)</f>
        <v>XWJ/14</v>
      </c>
      <c r="M352" s="26" t="s">
        <v>17</v>
      </c>
      <c r="N352" s="26" t="str">
        <f>VLOOKUP(N351,数据库!$A$1:$J$64584,3,FALSE)</f>
        <v>FTK/2</v>
      </c>
    </row>
    <row r="353" spans="1:86" ht="15" customHeight="1" x14ac:dyDescent="0.15">
      <c r="A353" s="60" t="s">
        <v>251</v>
      </c>
      <c r="B353" s="58" t="str">
        <f>VLOOKUP(D351,数据库!$A$1:$J$64584,6,FALSE)</f>
        <v>红针</v>
      </c>
      <c r="C353" s="60" t="s">
        <v>19</v>
      </c>
      <c r="D353" s="35" t="str">
        <f>VLOOKUP(D351,数据库!$A$1:$J$64584,7,FALSE)</f>
        <v>红3</v>
      </c>
      <c r="E353" s="24"/>
      <c r="F353" s="36" t="s">
        <v>251</v>
      </c>
      <c r="G353" s="58" t="str">
        <f>VLOOKUP(I351,数据库!$A$1:$J$64584,6,FALSE)</f>
        <v>红针</v>
      </c>
      <c r="H353" s="60" t="s">
        <v>19</v>
      </c>
      <c r="I353" s="35" t="str">
        <f>VLOOKUP(I351,数据库!$A$1:$J$64584,7,FALSE)</f>
        <v>红4</v>
      </c>
      <c r="J353" s="24"/>
      <c r="K353" s="36" t="s">
        <v>251</v>
      </c>
      <c r="L353" s="58" t="str">
        <f>VLOOKUP(N351,数据库!$A$1:$J$64584,6,FALSE)</f>
        <v>红针</v>
      </c>
      <c r="M353" s="60" t="s">
        <v>19</v>
      </c>
      <c r="N353" s="60" t="str">
        <f>VLOOKUP(N351,数据库!$A$1:$J$64584,7,FALSE)</f>
        <v>红4</v>
      </c>
    </row>
    <row r="354" spans="1:86" ht="15" customHeight="1" x14ac:dyDescent="0.15">
      <c r="A354" s="58" t="s">
        <v>247</v>
      </c>
      <c r="B354" s="58" t="str">
        <f>VLOOKUP(D351,数据库!$A$1:$J$64584,5,FALSE)</f>
        <v>0.5黑</v>
      </c>
      <c r="C354" s="13" t="s">
        <v>248</v>
      </c>
      <c r="D354" s="40" t="e">
        <f>VLOOKUP(D351,数据库!$A$1:$J$64584,11,FALSE)</f>
        <v>#REF!</v>
      </c>
      <c r="E354" s="24"/>
      <c r="F354" s="31" t="s">
        <v>247</v>
      </c>
      <c r="G354" s="58" t="str">
        <f>VLOOKUP(I351,数据库!$A$1:$J$64584,5,FALSE)</f>
        <v>0.5黑</v>
      </c>
      <c r="H354" s="13" t="s">
        <v>248</v>
      </c>
      <c r="I354" s="40" t="e">
        <f>VLOOKUP(I351,数据库!$A$1:$J$64584,11,FALSE)</f>
        <v>#REF!</v>
      </c>
      <c r="J354" s="24"/>
      <c r="K354" s="31" t="s">
        <v>247</v>
      </c>
      <c r="L354" s="58" t="str">
        <f>VLOOKUP(N351,数据库!$A$1:$J$64584,5,FALSE)</f>
        <v>0.5黑</v>
      </c>
      <c r="M354" s="13" t="s">
        <v>248</v>
      </c>
      <c r="N354" s="27" t="e">
        <f>VLOOKUP(N351,数据库!$A$1:$J$64584,11,FALSE)</f>
        <v>#REF!</v>
      </c>
    </row>
    <row r="355" spans="1:86" ht="15" customHeight="1" x14ac:dyDescent="0.15">
      <c r="A355" s="58" t="s">
        <v>249</v>
      </c>
      <c r="B355" s="58">
        <f>VLOOKUP(D351,数据库!$A$1:$J$64584,8,FALSE)</f>
        <v>0</v>
      </c>
      <c r="C355" s="58" t="s">
        <v>280</v>
      </c>
      <c r="D355" s="56">
        <v>20</v>
      </c>
      <c r="E355" s="24"/>
      <c r="F355" s="31" t="s">
        <v>249</v>
      </c>
      <c r="G355" s="58">
        <f>VLOOKUP(I351,数据库!$A$1:$J$64584,8,FALSE)</f>
        <v>0</v>
      </c>
      <c r="H355" s="58" t="s">
        <v>280</v>
      </c>
      <c r="I355" s="56">
        <v>20</v>
      </c>
      <c r="J355" s="24"/>
      <c r="K355" s="31" t="s">
        <v>249</v>
      </c>
      <c r="L355" s="58">
        <f>VLOOKUP(N351,数据库!$A$1:$J$64584,8,FALSE)</f>
        <v>0</v>
      </c>
      <c r="M355" s="58" t="s">
        <v>280</v>
      </c>
      <c r="N355" s="58">
        <v>20</v>
      </c>
    </row>
    <row r="356" spans="1:86" ht="15" customHeight="1" x14ac:dyDescent="0.15">
      <c r="A356" s="55" t="s">
        <v>250</v>
      </c>
      <c r="B356" s="279" t="str">
        <f>VLOOKUP(D351,数据库!$A$1:$J$64584,4,FALSE)</f>
        <v>有相序继电器</v>
      </c>
      <c r="C356" s="280"/>
      <c r="D356" s="281"/>
      <c r="E356" s="24"/>
      <c r="F356" s="41" t="s">
        <v>250</v>
      </c>
      <c r="G356" s="279" t="str">
        <f>VLOOKUP(I351,数据库!$A$1:$J$64584,4,FALSE)</f>
        <v>有封星接触器+相序继电器</v>
      </c>
      <c r="H356" s="280"/>
      <c r="I356" s="281"/>
      <c r="J356" s="24"/>
      <c r="K356" s="41" t="s">
        <v>250</v>
      </c>
      <c r="L356" s="279" t="str">
        <f>VLOOKUP(N351,数据库!$A$1:$J$64584,4,FALSE)</f>
        <v>有相序继电器</v>
      </c>
      <c r="M356" s="280"/>
      <c r="N356" s="281"/>
    </row>
    <row r="357" spans="1:86" s="15" customFormat="1" ht="15" customHeight="1" x14ac:dyDescent="0.15">
      <c r="A357" s="16"/>
      <c r="B357" s="16"/>
      <c r="C357" s="30"/>
      <c r="D357" s="30"/>
      <c r="E357" s="16"/>
      <c r="F357" s="29"/>
      <c r="G357" s="16"/>
      <c r="H357" s="30"/>
      <c r="I357" s="30"/>
      <c r="J357" s="16"/>
      <c r="K357" s="29"/>
      <c r="L357" s="16"/>
      <c r="M357" s="30"/>
      <c r="N357" s="31"/>
      <c r="O357" s="17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</row>
    <row r="358" spans="1:86" ht="15" customHeight="1" x14ac:dyDescent="0.15">
      <c r="A358" s="277" t="s">
        <v>705</v>
      </c>
      <c r="B358" s="278"/>
      <c r="C358" s="37" t="s">
        <v>0</v>
      </c>
      <c r="D358" s="45">
        <f>D351+3</f>
        <v>358</v>
      </c>
      <c r="E358" s="24"/>
      <c r="F358" s="277" t="s">
        <v>705</v>
      </c>
      <c r="G358" s="278"/>
      <c r="H358" s="37" t="s">
        <v>0</v>
      </c>
      <c r="I358" s="45">
        <f>I351+3</f>
        <v>359</v>
      </c>
      <c r="J358" s="24"/>
      <c r="K358" s="277" t="s">
        <v>705</v>
      </c>
      <c r="L358" s="278"/>
      <c r="M358" s="37" t="s">
        <v>0</v>
      </c>
      <c r="N358" s="37">
        <f>N351+3</f>
        <v>360</v>
      </c>
    </row>
    <row r="359" spans="1:86" ht="15" customHeight="1" x14ac:dyDescent="0.15">
      <c r="A359" s="60" t="s">
        <v>16</v>
      </c>
      <c r="B359" s="58" t="str">
        <f>VLOOKUP(D358,数据库!$A$1:$J$64584,2,FALSE)</f>
        <v>数字适配器/POWER/+</v>
      </c>
      <c r="C359" s="60" t="s">
        <v>17</v>
      </c>
      <c r="D359" s="35" t="str">
        <f>VLOOKUP(D358,数据库!$A$1:$J$64584,3,FALSE)</f>
        <v>CE24</v>
      </c>
      <c r="E359" s="24"/>
      <c r="F359" s="36" t="s">
        <v>16</v>
      </c>
      <c r="G359" s="58" t="str">
        <f>VLOOKUP(I358,数据库!$A$1:$J$64584,2,FALSE)</f>
        <v>数字适配器/POWER/-</v>
      </c>
      <c r="H359" s="60" t="s">
        <v>17</v>
      </c>
      <c r="I359" s="35" t="str">
        <f>VLOOKUP(I358,数据库!$A$1:$J$64584,3,FALSE)</f>
        <v>CE24N</v>
      </c>
      <c r="J359" s="24"/>
      <c r="K359" s="36" t="s">
        <v>16</v>
      </c>
      <c r="L359" s="58" t="str">
        <f>VLOOKUP(N358,数据库!$A$1:$J$64584,2,FALSE)</f>
        <v>数字适配器/POWER/PE</v>
      </c>
      <c r="M359" s="60" t="s">
        <v>17</v>
      </c>
      <c r="N359" s="60" t="str">
        <f>VLOOKUP(N358,数据库!$A$1:$J$64584,3,FALSE)</f>
        <v>PE</v>
      </c>
    </row>
    <row r="360" spans="1:86" ht="15" customHeight="1" x14ac:dyDescent="0.15">
      <c r="A360" s="60" t="s">
        <v>251</v>
      </c>
      <c r="B360" s="58" t="str">
        <f>VLOOKUP(D358,数据库!$A$1:$J$64584,6,FALSE)</f>
        <v>半剥5</v>
      </c>
      <c r="C360" s="46" t="s">
        <v>19</v>
      </c>
      <c r="D360" s="40" t="str">
        <f>VLOOKUP(D358,数据库!$A$1:$J$64584,7,FALSE)</f>
        <v>红4</v>
      </c>
      <c r="E360" s="24"/>
      <c r="F360" s="31" t="s">
        <v>251</v>
      </c>
      <c r="G360" s="58" t="str">
        <f>VLOOKUP(I358,数据库!$A$1:$J$64584,6,FALSE)</f>
        <v>半剥6.5</v>
      </c>
      <c r="H360" s="46" t="s">
        <v>19</v>
      </c>
      <c r="I360" s="40" t="str">
        <f>VLOOKUP(I358,数据库!$A$1:$J$64584,7,FALSE)</f>
        <v>半剥13</v>
      </c>
      <c r="J360" s="24"/>
      <c r="K360" s="31" t="s">
        <v>251</v>
      </c>
      <c r="L360" s="58" t="str">
        <f>VLOOKUP(N358,数据库!$A$1:$J$64584,6,FALSE)</f>
        <v>半剥5</v>
      </c>
      <c r="M360" s="46" t="s">
        <v>19</v>
      </c>
      <c r="N360" s="47" t="str">
        <f>VLOOKUP(N358,数据库!$A$1:$J$64584,7,FALSE)</f>
        <v>蓝6圆</v>
      </c>
    </row>
    <row r="361" spans="1:86" ht="15" customHeight="1" x14ac:dyDescent="0.15">
      <c r="A361" s="58" t="s">
        <v>247</v>
      </c>
      <c r="B361" s="58" t="str">
        <f>VLOOKUP(D358,数据库!$A$1:$J$64584,5,FALSE)</f>
        <v>0.5黑</v>
      </c>
      <c r="C361" s="58" t="s">
        <v>248</v>
      </c>
      <c r="D361" s="56" t="e">
        <f>VLOOKUP(D358,数据库!$A$1:$J$64584,11,FALSE)</f>
        <v>#REF!</v>
      </c>
      <c r="E361" s="24"/>
      <c r="F361" s="31" t="s">
        <v>247</v>
      </c>
      <c r="G361" s="58" t="str">
        <f>VLOOKUP(I358,数据库!$A$1:$J$64584,5,FALSE)</f>
        <v>0.5黑</v>
      </c>
      <c r="H361" s="58" t="s">
        <v>248</v>
      </c>
      <c r="I361" s="56" t="e">
        <f>VLOOKUP(I358,数据库!$A$1:$J$64584,11,FALSE)</f>
        <v>#REF!</v>
      </c>
      <c r="J361" s="24"/>
      <c r="K361" s="31" t="s">
        <v>247</v>
      </c>
      <c r="L361" s="58" t="str">
        <f>VLOOKUP(N358,数据库!$A$1:$J$64584,5,FALSE)</f>
        <v>2.5黄绿</v>
      </c>
      <c r="M361" s="58" t="s">
        <v>248</v>
      </c>
      <c r="N361" s="58" t="e">
        <f>VLOOKUP(N358,数据库!$A$1:$J$64584,11,FALSE)</f>
        <v>#REF!</v>
      </c>
    </row>
    <row r="362" spans="1:86" ht="15" customHeight="1" x14ac:dyDescent="0.15">
      <c r="A362" s="58" t="s">
        <v>249</v>
      </c>
      <c r="B362" s="58">
        <f>VLOOKUP(D358,数据库!$A$1:$J$64584,8,FALSE)</f>
        <v>0</v>
      </c>
      <c r="C362" s="60" t="s">
        <v>280</v>
      </c>
      <c r="D362" s="30">
        <v>20</v>
      </c>
      <c r="E362" s="24"/>
      <c r="F362" s="41" t="s">
        <v>249</v>
      </c>
      <c r="G362" s="58">
        <f>VLOOKUP(I358,数据库!$A$1:$J$64584,8,FALSE)</f>
        <v>0</v>
      </c>
      <c r="H362" s="60" t="s">
        <v>280</v>
      </c>
      <c r="I362" s="30">
        <v>20</v>
      </c>
      <c r="J362" s="24"/>
      <c r="K362" s="41" t="s">
        <v>249</v>
      </c>
      <c r="L362" s="58">
        <f>VLOOKUP(N358,数据库!$A$1:$J$64584,8,FALSE)</f>
        <v>0</v>
      </c>
      <c r="M362" s="60" t="s">
        <v>280</v>
      </c>
      <c r="N362" s="58">
        <v>20</v>
      </c>
    </row>
    <row r="363" spans="1:86" ht="15" customHeight="1" x14ac:dyDescent="0.15">
      <c r="A363" s="55" t="s">
        <v>250</v>
      </c>
      <c r="B363" s="279" t="str">
        <f>VLOOKUP(D358,数据库!$A$1:$J$64584,4,FALSE)</f>
        <v>数字视频传输</v>
      </c>
      <c r="C363" s="280"/>
      <c r="D363" s="281"/>
      <c r="E363" s="24"/>
      <c r="F363" s="48" t="s">
        <v>250</v>
      </c>
      <c r="G363" s="279" t="str">
        <f>VLOOKUP(I358,数据库!$A$1:$J$64584,4,FALSE)</f>
        <v>数字视频传输</v>
      </c>
      <c r="H363" s="280"/>
      <c r="I363" s="281"/>
      <c r="J363" s="24"/>
      <c r="K363" s="48" t="s">
        <v>250</v>
      </c>
      <c r="L363" s="279" t="str">
        <f>VLOOKUP(N358,数据库!$A$1:$J$64584,4,FALSE)</f>
        <v>数字视频传输</v>
      </c>
      <c r="M363" s="280"/>
      <c r="N363" s="281"/>
    </row>
    <row r="364" spans="1:86" s="15" customFormat="1" ht="15" customHeight="1" x14ac:dyDescent="0.15">
      <c r="A364" s="16"/>
      <c r="B364" s="16"/>
      <c r="C364" s="30"/>
      <c r="D364" s="29"/>
      <c r="E364" s="16"/>
      <c r="F364" s="38"/>
      <c r="G364" s="16"/>
      <c r="H364" s="30"/>
      <c r="I364" s="29"/>
      <c r="J364" s="16"/>
      <c r="K364" s="38"/>
      <c r="L364" s="16"/>
      <c r="M364" s="30"/>
      <c r="N364" s="31"/>
      <c r="O364" s="17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9"/>
      <c r="BW364" s="9"/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</row>
    <row r="365" spans="1:86" ht="15" customHeight="1" x14ac:dyDescent="0.15">
      <c r="A365" s="277" t="s">
        <v>705</v>
      </c>
      <c r="B365" s="278"/>
      <c r="C365" s="33" t="s">
        <v>0</v>
      </c>
      <c r="D365" s="45">
        <f>D358+3</f>
        <v>361</v>
      </c>
      <c r="E365" s="24"/>
      <c r="F365" s="277" t="s">
        <v>705</v>
      </c>
      <c r="G365" s="278"/>
      <c r="H365" s="33" t="s">
        <v>0</v>
      </c>
      <c r="I365" s="45">
        <f>I358+3</f>
        <v>362</v>
      </c>
      <c r="J365" s="24"/>
      <c r="K365" s="277" t="s">
        <v>705</v>
      </c>
      <c r="L365" s="278"/>
      <c r="M365" s="33" t="s">
        <v>0</v>
      </c>
      <c r="N365" s="33">
        <f>N358+3</f>
        <v>363</v>
      </c>
    </row>
    <row r="366" spans="1:86" ht="15" customHeight="1" x14ac:dyDescent="0.15">
      <c r="A366" s="60" t="s">
        <v>16</v>
      </c>
      <c r="B366" s="58" t="str">
        <f>VLOOKUP(D365,数据库!$A$1:$J$64584,2,FALSE)</f>
        <v>数字适配器/LINE/L1</v>
      </c>
      <c r="C366" s="26" t="s">
        <v>17</v>
      </c>
      <c r="D366" s="35" t="str">
        <f>VLOOKUP(D365,数据库!$A$1:$J$64584,3,FALSE)</f>
        <v>KZ/9</v>
      </c>
      <c r="E366" s="24"/>
      <c r="F366" s="36" t="s">
        <v>16</v>
      </c>
      <c r="G366" s="58" t="str">
        <f>VLOOKUP(I365,数据库!$A$1:$J$64584,2,FALSE)</f>
        <v>数字适配器/LINE/L2</v>
      </c>
      <c r="H366" s="26" t="s">
        <v>17</v>
      </c>
      <c r="I366" s="35" t="str">
        <f>VLOOKUP(I365,数据库!$A$1:$J$64584,3,FALSE)</f>
        <v>KZ/10</v>
      </c>
      <c r="J366" s="24"/>
      <c r="K366" s="36" t="s">
        <v>16</v>
      </c>
      <c r="L366" s="58" t="str">
        <f>VLOOKUP(N365,数据库!$A$1:$J$64584,2,FALSE)</f>
        <v>对讲机/+</v>
      </c>
      <c r="M366" s="26" t="s">
        <v>17</v>
      </c>
      <c r="N366" s="26" t="str">
        <f>VLOOKUP(N365,数据库!$A$1:$J$64584,3,FALSE)</f>
        <v>解码板/+</v>
      </c>
    </row>
    <row r="367" spans="1:86" ht="15" customHeight="1" x14ac:dyDescent="0.15">
      <c r="A367" s="60" t="s">
        <v>251</v>
      </c>
      <c r="B367" s="58" t="str">
        <f>VLOOKUP(D365,数据库!$A$1:$J$64584,6,FALSE)</f>
        <v>半剥5</v>
      </c>
      <c r="C367" s="60" t="s">
        <v>19</v>
      </c>
      <c r="D367" s="35" t="str">
        <f>VLOOKUP(D365,数据库!$A$1:$J$64584,7,FALSE)</f>
        <v>5556T</v>
      </c>
      <c r="E367" s="24"/>
      <c r="F367" s="36" t="s">
        <v>251</v>
      </c>
      <c r="G367" s="58" t="str">
        <f>VLOOKUP(I365,数据库!$A$1:$J$64584,6,FALSE)</f>
        <v>半剥5</v>
      </c>
      <c r="H367" s="60" t="s">
        <v>19</v>
      </c>
      <c r="I367" s="35" t="str">
        <f>VLOOKUP(I365,数据库!$A$1:$J$64584,7,FALSE)</f>
        <v>5556T</v>
      </c>
      <c r="J367" s="24"/>
      <c r="K367" s="36" t="s">
        <v>251</v>
      </c>
      <c r="L367" s="58" t="str">
        <f>VLOOKUP(N365,数据库!$A$1:$J$64584,6,FALSE)</f>
        <v>红4</v>
      </c>
      <c r="M367" s="60" t="s">
        <v>19</v>
      </c>
      <c r="N367" s="60" t="str">
        <f>VLOOKUP(N365,数据库!$A$1:$J$64584,7,FALSE)</f>
        <v>红4</v>
      </c>
    </row>
    <row r="368" spans="1:86" ht="15" customHeight="1" x14ac:dyDescent="0.15">
      <c r="A368" s="58" t="s">
        <v>247</v>
      </c>
      <c r="B368" s="58" t="str">
        <f>VLOOKUP(D365,数据库!$A$1:$J$64584,5,FALSE)</f>
        <v>0.5黑</v>
      </c>
      <c r="C368" s="13" t="s">
        <v>248</v>
      </c>
      <c r="D368" s="40" t="e">
        <f>VLOOKUP(D365,数据库!$A$1:$J$64584,11,FALSE)</f>
        <v>#REF!</v>
      </c>
      <c r="E368" s="24"/>
      <c r="F368" s="31" t="s">
        <v>247</v>
      </c>
      <c r="G368" s="58" t="str">
        <f>VLOOKUP(I365,数据库!$A$1:$J$64584,5,FALSE)</f>
        <v>0.5黑</v>
      </c>
      <c r="H368" s="13" t="s">
        <v>248</v>
      </c>
      <c r="I368" s="40" t="e">
        <f>VLOOKUP(I365,数据库!$A$1:$J$64584,11,FALSE)</f>
        <v>#REF!</v>
      </c>
      <c r="J368" s="24"/>
      <c r="K368" s="31" t="s">
        <v>247</v>
      </c>
      <c r="L368" s="58" t="str">
        <f>VLOOKUP(N365,数据库!$A$1:$J$64584,5,FALSE)</f>
        <v>0.5黑</v>
      </c>
      <c r="M368" s="13" t="s">
        <v>248</v>
      </c>
      <c r="N368" s="27" t="e">
        <f>VLOOKUP(N365,数据库!$A$1:$J$64584,11,FALSE)</f>
        <v>#REF!</v>
      </c>
    </row>
    <row r="369" spans="1:86" ht="15" customHeight="1" x14ac:dyDescent="0.15">
      <c r="A369" s="58" t="s">
        <v>249</v>
      </c>
      <c r="B369" s="58">
        <f>VLOOKUP(D365,数据库!$A$1:$J$64584,8,FALSE)</f>
        <v>0</v>
      </c>
      <c r="C369" s="58" t="s">
        <v>280</v>
      </c>
      <c r="D369" s="56">
        <v>20</v>
      </c>
      <c r="E369" s="24"/>
      <c r="F369" s="31" t="s">
        <v>249</v>
      </c>
      <c r="G369" s="58">
        <f>VLOOKUP(I365,数据库!$A$1:$J$64584,8,FALSE)</f>
        <v>0</v>
      </c>
      <c r="H369" s="58" t="s">
        <v>280</v>
      </c>
      <c r="I369" s="56">
        <v>20</v>
      </c>
      <c r="J369" s="24"/>
      <c r="K369" s="31" t="s">
        <v>249</v>
      </c>
      <c r="L369" s="58">
        <f>VLOOKUP(N365,数据库!$A$1:$J$64584,8,FALSE)</f>
        <v>0</v>
      </c>
      <c r="M369" s="58" t="s">
        <v>280</v>
      </c>
      <c r="N369" s="58">
        <v>20</v>
      </c>
    </row>
    <row r="370" spans="1:86" ht="15" customHeight="1" x14ac:dyDescent="0.15">
      <c r="A370" s="55" t="s">
        <v>250</v>
      </c>
      <c r="B370" s="279" t="str">
        <f>VLOOKUP(D365,数据库!$A$1:$J$64584,4,FALSE)</f>
        <v>数字视频传输</v>
      </c>
      <c r="C370" s="280"/>
      <c r="D370" s="281"/>
      <c r="E370" s="24"/>
      <c r="F370" s="41" t="s">
        <v>250</v>
      </c>
      <c r="G370" s="279" t="str">
        <f>VLOOKUP(I365,数据库!$A$1:$J$64584,4,FALSE)</f>
        <v>数字视频传输</v>
      </c>
      <c r="H370" s="280"/>
      <c r="I370" s="281"/>
      <c r="J370" s="24"/>
      <c r="K370" s="41" t="s">
        <v>250</v>
      </c>
      <c r="L370" s="279" t="str">
        <f>VLOOKUP(N365,数据库!$A$1:$J$64584,4,FALSE)</f>
        <v>有五方通话</v>
      </c>
      <c r="M370" s="280"/>
      <c r="N370" s="281"/>
    </row>
    <row r="371" spans="1:86" s="15" customFormat="1" ht="15" customHeight="1" x14ac:dyDescent="0.15">
      <c r="A371" s="16"/>
      <c r="B371" s="16"/>
      <c r="C371" s="30"/>
      <c r="D371" s="30"/>
      <c r="E371" s="16"/>
      <c r="F371" s="29"/>
      <c r="G371" s="16"/>
      <c r="H371" s="30"/>
      <c r="I371" s="30"/>
      <c r="J371" s="16"/>
      <c r="K371" s="29"/>
      <c r="L371" s="16"/>
      <c r="M371" s="30"/>
      <c r="N371" s="31"/>
      <c r="O371" s="17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9"/>
      <c r="CD371" s="9"/>
      <c r="CE371" s="9"/>
      <c r="CF371" s="9"/>
      <c r="CG371" s="9"/>
      <c r="CH371" s="9"/>
    </row>
    <row r="372" spans="1:86" ht="15" customHeight="1" x14ac:dyDescent="0.15">
      <c r="A372" s="277" t="s">
        <v>705</v>
      </c>
      <c r="B372" s="278"/>
      <c r="C372" s="37" t="s">
        <v>0</v>
      </c>
      <c r="D372" s="45">
        <f>D365+3</f>
        <v>364</v>
      </c>
      <c r="E372" s="24"/>
      <c r="F372" s="277" t="s">
        <v>705</v>
      </c>
      <c r="G372" s="278"/>
      <c r="H372" s="37" t="s">
        <v>0</v>
      </c>
      <c r="I372" s="45">
        <f>I365+3</f>
        <v>365</v>
      </c>
      <c r="J372" s="24"/>
      <c r="K372" s="277" t="s">
        <v>705</v>
      </c>
      <c r="L372" s="278"/>
      <c r="M372" s="37" t="s">
        <v>0</v>
      </c>
      <c r="N372" s="37">
        <f>N365+3</f>
        <v>366</v>
      </c>
    </row>
    <row r="373" spans="1:86" ht="15" customHeight="1" x14ac:dyDescent="0.15">
      <c r="A373" s="60" t="s">
        <v>16</v>
      </c>
      <c r="B373" s="58" t="str">
        <f>VLOOKUP(D372,数据库!$A$1:$J$64584,2,FALSE)</f>
        <v>对讲机/-</v>
      </c>
      <c r="C373" s="60" t="s">
        <v>17</v>
      </c>
      <c r="D373" s="35" t="str">
        <f>VLOOKUP(D372,数据库!$A$1:$J$64584,3,FALSE)</f>
        <v>解码板/-</v>
      </c>
      <c r="E373" s="24"/>
      <c r="F373" s="36" t="s">
        <v>16</v>
      </c>
      <c r="G373" s="58" t="str">
        <f>VLOOKUP(I372,数据库!$A$1:$J$64584,2,FALSE)</f>
        <v>对讲机/R</v>
      </c>
      <c r="H373" s="60" t="s">
        <v>17</v>
      </c>
      <c r="I373" s="35" t="str">
        <f>VLOOKUP(I372,数据库!$A$1:$J$64584,3,FALSE)</f>
        <v>解码板/R</v>
      </c>
      <c r="J373" s="24"/>
      <c r="K373" s="36" t="s">
        <v>16</v>
      </c>
      <c r="L373" s="58" t="str">
        <f>VLOOKUP(N372,数据库!$A$1:$J$64584,2,FALSE)</f>
        <v>对讲机/L</v>
      </c>
      <c r="M373" s="60" t="s">
        <v>17</v>
      </c>
      <c r="N373" s="60" t="str">
        <f>VLOOKUP(N372,数据库!$A$1:$J$64584,3,FALSE)</f>
        <v>解码板/L</v>
      </c>
    </row>
    <row r="374" spans="1:86" ht="15" customHeight="1" x14ac:dyDescent="0.15">
      <c r="A374" s="60" t="s">
        <v>251</v>
      </c>
      <c r="B374" s="58" t="str">
        <f>VLOOKUP(D372,数据库!$A$1:$J$64584,6,FALSE)</f>
        <v>红4</v>
      </c>
      <c r="C374" s="46" t="s">
        <v>19</v>
      </c>
      <c r="D374" s="40" t="str">
        <f>VLOOKUP(D372,数据库!$A$1:$J$64584,7,FALSE)</f>
        <v>红4</v>
      </c>
      <c r="E374" s="24"/>
      <c r="F374" s="31" t="s">
        <v>251</v>
      </c>
      <c r="G374" s="58" t="str">
        <f>VLOOKUP(I372,数据库!$A$1:$J$64584,6,FALSE)</f>
        <v>红4</v>
      </c>
      <c r="H374" s="46" t="s">
        <v>19</v>
      </c>
      <c r="I374" s="40" t="str">
        <f>VLOOKUP(I372,数据库!$A$1:$J$64584,7,FALSE)</f>
        <v>红4</v>
      </c>
      <c r="J374" s="24"/>
      <c r="K374" s="31" t="s">
        <v>251</v>
      </c>
      <c r="L374" s="58" t="str">
        <f>VLOOKUP(N372,数据库!$A$1:$J$64584,6,FALSE)</f>
        <v>红4</v>
      </c>
      <c r="M374" s="46" t="s">
        <v>19</v>
      </c>
      <c r="N374" s="47" t="str">
        <f>VLOOKUP(N372,数据库!$A$1:$J$64584,7,FALSE)</f>
        <v>红4</v>
      </c>
    </row>
    <row r="375" spans="1:86" ht="15" customHeight="1" x14ac:dyDescent="0.15">
      <c r="A375" s="58" t="s">
        <v>247</v>
      </c>
      <c r="B375" s="58" t="str">
        <f>VLOOKUP(D372,数据库!$A$1:$J$64584,5,FALSE)</f>
        <v>0.5黑</v>
      </c>
      <c r="C375" s="58" t="s">
        <v>248</v>
      </c>
      <c r="D375" s="56" t="e">
        <f>VLOOKUP(D372,数据库!$A$1:$J$64584,11,FALSE)</f>
        <v>#REF!</v>
      </c>
      <c r="E375" s="24"/>
      <c r="F375" s="31" t="s">
        <v>247</v>
      </c>
      <c r="G375" s="58" t="str">
        <f>VLOOKUP(I372,数据库!$A$1:$J$64584,5,FALSE)</f>
        <v>0.5黑</v>
      </c>
      <c r="H375" s="58" t="s">
        <v>248</v>
      </c>
      <c r="I375" s="56" t="e">
        <f>VLOOKUP(I372,数据库!$A$1:$J$64584,11,FALSE)</f>
        <v>#REF!</v>
      </c>
      <c r="J375" s="24"/>
      <c r="K375" s="31" t="s">
        <v>247</v>
      </c>
      <c r="L375" s="58" t="str">
        <f>VLOOKUP(N372,数据库!$A$1:$J$64584,5,FALSE)</f>
        <v>0.5黑</v>
      </c>
      <c r="M375" s="58" t="s">
        <v>248</v>
      </c>
      <c r="N375" s="58" t="e">
        <f>VLOOKUP(N372,数据库!$A$1:$J$64584,11,FALSE)</f>
        <v>#REF!</v>
      </c>
    </row>
    <row r="376" spans="1:86" ht="15" customHeight="1" x14ac:dyDescent="0.15">
      <c r="A376" s="58" t="s">
        <v>249</v>
      </c>
      <c r="B376" s="58">
        <f>VLOOKUP(D372,数据库!$A$1:$J$64584,8,FALSE)</f>
        <v>0</v>
      </c>
      <c r="C376" s="60" t="s">
        <v>280</v>
      </c>
      <c r="D376" s="30">
        <v>20</v>
      </c>
      <c r="E376" s="24"/>
      <c r="F376" s="41" t="s">
        <v>249</v>
      </c>
      <c r="G376" s="58">
        <f>VLOOKUP(I372,数据库!$A$1:$J$64584,8,FALSE)</f>
        <v>0</v>
      </c>
      <c r="H376" s="60" t="s">
        <v>280</v>
      </c>
      <c r="I376" s="30">
        <v>20</v>
      </c>
      <c r="J376" s="24"/>
      <c r="K376" s="41" t="s">
        <v>249</v>
      </c>
      <c r="L376" s="58">
        <f>VLOOKUP(N372,数据库!$A$1:$J$64584,8,FALSE)</f>
        <v>0</v>
      </c>
      <c r="M376" s="60" t="s">
        <v>280</v>
      </c>
      <c r="N376" s="58">
        <v>20</v>
      </c>
    </row>
    <row r="377" spans="1:86" ht="15" customHeight="1" x14ac:dyDescent="0.15">
      <c r="A377" s="55" t="s">
        <v>250</v>
      </c>
      <c r="B377" s="279" t="str">
        <f>VLOOKUP(D372,数据库!$A$1:$J$64584,4,FALSE)</f>
        <v>有五方通话</v>
      </c>
      <c r="C377" s="280"/>
      <c r="D377" s="281"/>
      <c r="E377" s="24"/>
      <c r="F377" s="48" t="s">
        <v>250</v>
      </c>
      <c r="G377" s="279" t="str">
        <f>VLOOKUP(I372,数据库!$A$1:$J$64584,4,FALSE)</f>
        <v>有五方通话</v>
      </c>
      <c r="H377" s="280"/>
      <c r="I377" s="281"/>
      <c r="J377" s="24"/>
      <c r="K377" s="48" t="s">
        <v>250</v>
      </c>
      <c r="L377" s="279" t="str">
        <f>VLOOKUP(N372,数据库!$A$1:$J$64584,4,FALSE)</f>
        <v>有五方通话</v>
      </c>
      <c r="M377" s="280"/>
      <c r="N377" s="281"/>
    </row>
    <row r="378" spans="1:86" s="15" customFormat="1" ht="15" customHeight="1" x14ac:dyDescent="0.15">
      <c r="A378" s="16"/>
      <c r="B378" s="16"/>
      <c r="C378" s="30"/>
      <c r="D378" s="29"/>
      <c r="E378" s="16"/>
      <c r="F378" s="38"/>
      <c r="G378" s="16"/>
      <c r="H378" s="30"/>
      <c r="I378" s="29"/>
      <c r="J378" s="16"/>
      <c r="K378" s="38"/>
      <c r="L378" s="16"/>
      <c r="M378" s="30"/>
      <c r="N378" s="31"/>
      <c r="O378" s="17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/>
      <c r="BL378" s="9"/>
      <c r="BM378" s="9"/>
      <c r="BN378" s="9"/>
      <c r="BO378" s="9"/>
      <c r="BP378" s="9"/>
      <c r="BQ378" s="9"/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9"/>
      <c r="CD378" s="9"/>
      <c r="CE378" s="9"/>
      <c r="CF378" s="9"/>
      <c r="CG378" s="9"/>
      <c r="CH378" s="9"/>
    </row>
    <row r="379" spans="1:86" ht="15" customHeight="1" x14ac:dyDescent="0.15">
      <c r="A379" s="277" t="s">
        <v>705</v>
      </c>
      <c r="B379" s="278"/>
      <c r="C379" s="33" t="s">
        <v>0</v>
      </c>
      <c r="D379" s="45">
        <f>D372+3</f>
        <v>367</v>
      </c>
      <c r="E379" s="24"/>
      <c r="F379" s="277" t="s">
        <v>705</v>
      </c>
      <c r="G379" s="278"/>
      <c r="H379" s="33" t="s">
        <v>0</v>
      </c>
      <c r="I379" s="45">
        <f>I372+3</f>
        <v>368</v>
      </c>
      <c r="J379" s="24"/>
      <c r="K379" s="277" t="s">
        <v>705</v>
      </c>
      <c r="L379" s="278"/>
      <c r="M379" s="33" t="s">
        <v>0</v>
      </c>
      <c r="N379" s="33">
        <f>N372+3</f>
        <v>369</v>
      </c>
    </row>
    <row r="380" spans="1:86" ht="15" customHeight="1" x14ac:dyDescent="0.15">
      <c r="A380" s="60" t="s">
        <v>16</v>
      </c>
      <c r="B380" s="58" t="str">
        <f>VLOOKUP(D379,数据库!$A$1:$J$64584,2,FALSE)</f>
        <v>RMT/1A</v>
      </c>
      <c r="C380" s="26" t="s">
        <v>17</v>
      </c>
      <c r="D380" s="35" t="str">
        <f>VLOOKUP(D379,数据库!$A$1:$J$64584,3,FALSE)</f>
        <v>KF/1</v>
      </c>
      <c r="E380" s="24"/>
      <c r="F380" s="36" t="s">
        <v>16</v>
      </c>
      <c r="G380" s="58" t="str">
        <f>VLOOKUP(I379,数据库!$A$1:$J$64584,2,FALSE)</f>
        <v>RMT/1B</v>
      </c>
      <c r="H380" s="26" t="s">
        <v>17</v>
      </c>
      <c r="I380" s="35" t="str">
        <f>VLOOKUP(I379,数据库!$A$1:$J$64584,3,FALSE)</f>
        <v>KF/2</v>
      </c>
      <c r="J380" s="24"/>
      <c r="K380" s="36" t="s">
        <v>16</v>
      </c>
      <c r="L380" s="58" t="str">
        <f>VLOOKUP(N379,数据库!$A$1:$J$64584,2,FALSE)</f>
        <v>RMT/12V</v>
      </c>
      <c r="M380" s="26" t="s">
        <v>17</v>
      </c>
      <c r="N380" s="26" t="str">
        <f>VLOOKUP(N379,数据库!$A$1:$J$64584,3,FALSE)</f>
        <v>KF/3</v>
      </c>
    </row>
    <row r="381" spans="1:86" ht="15" customHeight="1" x14ac:dyDescent="0.15">
      <c r="A381" s="60" t="s">
        <v>251</v>
      </c>
      <c r="B381" s="58" t="str">
        <f>VLOOKUP(D379,数据库!$A$1:$J$64584,6,FALSE)</f>
        <v>半剥6.5</v>
      </c>
      <c r="C381" s="60" t="s">
        <v>19</v>
      </c>
      <c r="D381" s="35" t="str">
        <f>VLOOKUP(D379,数据库!$A$1:$J$64584,7,FALSE)</f>
        <v>半剥6.5/(协388：蓝针)</v>
      </c>
      <c r="E381" s="24"/>
      <c r="F381" s="36" t="s">
        <v>251</v>
      </c>
      <c r="G381" s="58" t="str">
        <f>VLOOKUP(I379,数据库!$A$1:$J$64584,6,FALSE)</f>
        <v>半剥6.5</v>
      </c>
      <c r="H381" s="60" t="s">
        <v>19</v>
      </c>
      <c r="I381" s="35" t="str">
        <f>VLOOKUP(I379,数据库!$A$1:$J$64584,7,FALSE)</f>
        <v>半剥6.5/(协389：蓝针)</v>
      </c>
      <c r="J381" s="24"/>
      <c r="K381" s="36" t="s">
        <v>251</v>
      </c>
      <c r="L381" s="58" t="str">
        <f>VLOOKUP(N379,数据库!$A$1:$J$64584,6,FALSE)</f>
        <v>半剥6.5</v>
      </c>
      <c r="M381" s="60" t="s">
        <v>19</v>
      </c>
      <c r="N381" s="60" t="str">
        <f>VLOOKUP(N379,数据库!$A$1:$J$64584,7,FALSE)</f>
        <v>半剥6.5/(协390：蓝针)</v>
      </c>
    </row>
    <row r="382" spans="1:86" ht="15" customHeight="1" x14ac:dyDescent="0.15">
      <c r="A382" s="58" t="s">
        <v>247</v>
      </c>
      <c r="B382" s="58" t="str">
        <f>VLOOKUP(D379,数据库!$A$1:$J$64584,5,FALSE)</f>
        <v>0.5黑</v>
      </c>
      <c r="C382" s="13" t="s">
        <v>248</v>
      </c>
      <c r="D382" s="40" t="e">
        <f>VLOOKUP(D379,数据库!$A$1:$J$64584,11,FALSE)</f>
        <v>#REF!</v>
      </c>
      <c r="E382" s="24"/>
      <c r="F382" s="31" t="s">
        <v>247</v>
      </c>
      <c r="G382" s="58" t="str">
        <f>VLOOKUP(I379,数据库!$A$1:$J$64584,5,FALSE)</f>
        <v>0.5黑</v>
      </c>
      <c r="H382" s="13" t="s">
        <v>248</v>
      </c>
      <c r="I382" s="40" t="e">
        <f>VLOOKUP(I379,数据库!$A$1:$J$64584,11,FALSE)</f>
        <v>#REF!</v>
      </c>
      <c r="J382" s="24"/>
      <c r="K382" s="31" t="s">
        <v>247</v>
      </c>
      <c r="L382" s="58" t="str">
        <f>VLOOKUP(N379,数据库!$A$1:$J$64584,5,FALSE)</f>
        <v>0.5黑</v>
      </c>
      <c r="M382" s="13" t="s">
        <v>248</v>
      </c>
      <c r="N382" s="27" t="e">
        <f>VLOOKUP(N379,数据库!$A$1:$J$64584,11,FALSE)</f>
        <v>#REF!</v>
      </c>
    </row>
    <row r="383" spans="1:86" ht="15" customHeight="1" x14ac:dyDescent="0.15">
      <c r="A383" s="58" t="s">
        <v>249</v>
      </c>
      <c r="B383" s="58">
        <f>VLOOKUP(D379,数据库!$A$1:$J$64584,8,FALSE)</f>
        <v>0</v>
      </c>
      <c r="C383" s="58" t="s">
        <v>280</v>
      </c>
      <c r="D383" s="56">
        <v>20</v>
      </c>
      <c r="E383" s="24"/>
      <c r="F383" s="31" t="s">
        <v>249</v>
      </c>
      <c r="G383" s="58">
        <f>VLOOKUP(I379,数据库!$A$1:$J$64584,8,FALSE)</f>
        <v>0</v>
      </c>
      <c r="H383" s="58" t="s">
        <v>280</v>
      </c>
      <c r="I383" s="56">
        <v>20</v>
      </c>
      <c r="J383" s="24"/>
      <c r="K383" s="31" t="s">
        <v>249</v>
      </c>
      <c r="L383" s="58">
        <f>VLOOKUP(N379,数据库!$A$1:$J$64584,8,FALSE)</f>
        <v>0</v>
      </c>
      <c r="M383" s="58" t="s">
        <v>280</v>
      </c>
      <c r="N383" s="58">
        <v>20</v>
      </c>
    </row>
    <row r="384" spans="1:86" ht="15" customHeight="1" x14ac:dyDescent="0.15">
      <c r="A384" s="55" t="s">
        <v>250</v>
      </c>
      <c r="B384" s="279" t="str">
        <f>VLOOKUP(D379,数据库!$A$1:$J$64584,4,FALSE)</f>
        <v>遥监/IOT20遥监</v>
      </c>
      <c r="C384" s="280"/>
      <c r="D384" s="281"/>
      <c r="E384" s="24"/>
      <c r="F384" s="41" t="s">
        <v>250</v>
      </c>
      <c r="G384" s="279" t="str">
        <f>VLOOKUP(I379,数据库!$A$1:$J$64584,4,FALSE)</f>
        <v>遥监/IOT20遥监</v>
      </c>
      <c r="H384" s="280"/>
      <c r="I384" s="281"/>
      <c r="J384" s="24"/>
      <c r="K384" s="41" t="s">
        <v>250</v>
      </c>
      <c r="L384" s="279" t="str">
        <f>VLOOKUP(N379,数据库!$A$1:$J$64584,4,FALSE)</f>
        <v>遥监/IOT20遥监</v>
      </c>
      <c r="M384" s="280"/>
      <c r="N384" s="281"/>
    </row>
    <row r="385" spans="1:86" s="15" customFormat="1" ht="15" customHeight="1" x14ac:dyDescent="0.15">
      <c r="A385" s="16"/>
      <c r="B385" s="16"/>
      <c r="C385" s="30"/>
      <c r="D385" s="30"/>
      <c r="E385" s="16"/>
      <c r="F385" s="29"/>
      <c r="G385" s="16"/>
      <c r="H385" s="30"/>
      <c r="I385" s="30"/>
      <c r="J385" s="16"/>
      <c r="K385" s="29"/>
      <c r="L385" s="16"/>
      <c r="M385" s="30"/>
      <c r="N385" s="31"/>
      <c r="O385" s="17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  <c r="BL385" s="9"/>
      <c r="BM385" s="9"/>
      <c r="BN385" s="9"/>
      <c r="BO385" s="9"/>
      <c r="BP385" s="9"/>
      <c r="BQ385" s="9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9"/>
      <c r="CD385" s="9"/>
      <c r="CE385" s="9"/>
      <c r="CF385" s="9"/>
      <c r="CG385" s="9"/>
      <c r="CH385" s="9"/>
    </row>
    <row r="386" spans="1:86" ht="15" customHeight="1" x14ac:dyDescent="0.15">
      <c r="A386" s="277" t="s">
        <v>705</v>
      </c>
      <c r="B386" s="278"/>
      <c r="C386" s="37" t="s">
        <v>0</v>
      </c>
      <c r="D386" s="45">
        <f>D379+3</f>
        <v>370</v>
      </c>
      <c r="E386" s="24"/>
      <c r="F386" s="277" t="s">
        <v>705</v>
      </c>
      <c r="G386" s="278"/>
      <c r="H386" s="37" t="s">
        <v>0</v>
      </c>
      <c r="I386" s="45">
        <f>I379+3</f>
        <v>371</v>
      </c>
      <c r="J386" s="24"/>
      <c r="K386" s="277" t="s">
        <v>705</v>
      </c>
      <c r="L386" s="278"/>
      <c r="M386" s="37" t="s">
        <v>0</v>
      </c>
      <c r="N386" s="37">
        <f>N379+3</f>
        <v>372</v>
      </c>
    </row>
    <row r="387" spans="1:86" ht="15" customHeight="1" x14ac:dyDescent="0.15">
      <c r="A387" s="60" t="s">
        <v>16</v>
      </c>
      <c r="B387" s="58" t="str">
        <f>VLOOKUP(D386,数据库!$A$1:$J$64584,2,FALSE)</f>
        <v>RMT/0V</v>
      </c>
      <c r="C387" s="60" t="s">
        <v>17</v>
      </c>
      <c r="D387" s="35" t="str">
        <f>VLOOKUP(D386,数据库!$A$1:$J$64584,3,FALSE)</f>
        <v>KF/4</v>
      </c>
      <c r="E387" s="24"/>
      <c r="F387" s="36" t="s">
        <v>16</v>
      </c>
      <c r="G387" s="58" t="str">
        <f>VLOOKUP(I386,数据库!$A$1:$J$64584,2,FALSE)</f>
        <v>RMT/R</v>
      </c>
      <c r="H387" s="60" t="s">
        <v>17</v>
      </c>
      <c r="I387" s="35" t="str">
        <f>VLOOKUP(I386,数据库!$A$1:$J$64584,3,FALSE)</f>
        <v>对讲机/R</v>
      </c>
      <c r="J387" s="24"/>
      <c r="K387" s="36" t="s">
        <v>16</v>
      </c>
      <c r="L387" s="58" t="str">
        <f>VLOOKUP(N386,数据库!$A$1:$J$64584,2,FALSE)</f>
        <v>RMT/L</v>
      </c>
      <c r="M387" s="60" t="s">
        <v>17</v>
      </c>
      <c r="N387" s="60" t="str">
        <f>VLOOKUP(N386,数据库!$A$1:$J$64584,3,FALSE)</f>
        <v>对讲机/L</v>
      </c>
    </row>
    <row r="388" spans="1:86" ht="15" customHeight="1" x14ac:dyDescent="0.15">
      <c r="A388" s="60" t="s">
        <v>251</v>
      </c>
      <c r="B388" s="58" t="str">
        <f>VLOOKUP(D386,数据库!$A$1:$J$64584,6,FALSE)</f>
        <v>半剥6.5</v>
      </c>
      <c r="C388" s="46" t="s">
        <v>19</v>
      </c>
      <c r="D388" s="40" t="str">
        <f>VLOOKUP(D386,数据库!$A$1:$J$64584,7,FALSE)</f>
        <v>半剥6.5/(协391：蓝针)</v>
      </c>
      <c r="E388" s="24"/>
      <c r="F388" s="31" t="s">
        <v>251</v>
      </c>
      <c r="G388" s="58" t="str">
        <f>VLOOKUP(I386,数据库!$A$1:$J$64584,6,FALSE)</f>
        <v>半剥6.5</v>
      </c>
      <c r="H388" s="46" t="s">
        <v>19</v>
      </c>
      <c r="I388" s="40" t="str">
        <f>VLOOKUP(I386,数据库!$A$1:$J$64584,7,FALSE)</f>
        <v>42:蓝4</v>
      </c>
      <c r="J388" s="24"/>
      <c r="K388" s="31" t="s">
        <v>251</v>
      </c>
      <c r="L388" s="58" t="str">
        <f>VLOOKUP(N386,数据库!$A$1:$J$64584,6,FALSE)</f>
        <v>半剥6.5</v>
      </c>
      <c r="M388" s="46" t="s">
        <v>19</v>
      </c>
      <c r="N388" s="47" t="str">
        <f>VLOOKUP(N386,数据库!$A$1:$J$64584,7,FALSE)</f>
        <v>43:蓝4</v>
      </c>
    </row>
    <row r="389" spans="1:86" ht="15" customHeight="1" x14ac:dyDescent="0.15">
      <c r="A389" s="58" t="s">
        <v>247</v>
      </c>
      <c r="B389" s="58" t="str">
        <f>VLOOKUP(D386,数据库!$A$1:$J$64584,5,FALSE)</f>
        <v>0.5黑</v>
      </c>
      <c r="C389" s="58" t="s">
        <v>248</v>
      </c>
      <c r="D389" s="56" t="e">
        <f>VLOOKUP(D386,数据库!$A$1:$J$64584,11,FALSE)</f>
        <v>#REF!</v>
      </c>
      <c r="E389" s="24"/>
      <c r="F389" s="31" t="s">
        <v>247</v>
      </c>
      <c r="G389" s="58" t="str">
        <f>VLOOKUP(I386,数据库!$A$1:$J$64584,5,FALSE)</f>
        <v>0.5黑</v>
      </c>
      <c r="H389" s="58" t="s">
        <v>248</v>
      </c>
      <c r="I389" s="56" t="e">
        <f>VLOOKUP(I386,数据库!$A$1:$J$64584,11,FALSE)</f>
        <v>#REF!</v>
      </c>
      <c r="J389" s="24"/>
      <c r="K389" s="31" t="s">
        <v>247</v>
      </c>
      <c r="L389" s="58" t="str">
        <f>VLOOKUP(N386,数据库!$A$1:$J$64584,5,FALSE)</f>
        <v>0.5黑</v>
      </c>
      <c r="M389" s="58" t="s">
        <v>248</v>
      </c>
      <c r="N389" s="58" t="e">
        <f>VLOOKUP(N386,数据库!$A$1:$J$64584,11,FALSE)</f>
        <v>#REF!</v>
      </c>
    </row>
    <row r="390" spans="1:86" ht="15" customHeight="1" x14ac:dyDescent="0.15">
      <c r="A390" s="58" t="s">
        <v>249</v>
      </c>
      <c r="B390" s="58">
        <f>VLOOKUP(D386,数据库!$A$1:$J$64584,8,FALSE)</f>
        <v>0</v>
      </c>
      <c r="C390" s="60" t="s">
        <v>280</v>
      </c>
      <c r="D390" s="30">
        <v>20</v>
      </c>
      <c r="E390" s="24"/>
      <c r="F390" s="41" t="s">
        <v>249</v>
      </c>
      <c r="G390" s="58">
        <f>VLOOKUP(I386,数据库!$A$1:$J$64584,8,FALSE)</f>
        <v>0</v>
      </c>
      <c r="H390" s="60" t="s">
        <v>280</v>
      </c>
      <c r="I390" s="30">
        <v>20</v>
      </c>
      <c r="J390" s="24"/>
      <c r="K390" s="41" t="s">
        <v>249</v>
      </c>
      <c r="L390" s="58">
        <f>VLOOKUP(N386,数据库!$A$1:$J$64584,8,FALSE)</f>
        <v>0</v>
      </c>
      <c r="M390" s="60" t="s">
        <v>280</v>
      </c>
      <c r="N390" s="58">
        <v>20</v>
      </c>
    </row>
    <row r="391" spans="1:86" ht="15" customHeight="1" x14ac:dyDescent="0.15">
      <c r="A391" s="55" t="s">
        <v>250</v>
      </c>
      <c r="B391" s="279" t="str">
        <f>VLOOKUP(D386,数据库!$A$1:$J$64584,4,FALSE)</f>
        <v>遥监/IOT20遥监</v>
      </c>
      <c r="C391" s="280"/>
      <c r="D391" s="281"/>
      <c r="E391" s="24"/>
      <c r="F391" s="48" t="s">
        <v>250</v>
      </c>
      <c r="G391" s="279" t="str">
        <f>VLOOKUP(I386,数据库!$A$1:$J$64584,4,FALSE)</f>
        <v>IOT20遥监</v>
      </c>
      <c r="H391" s="280"/>
      <c r="I391" s="281"/>
      <c r="J391" s="24"/>
      <c r="K391" s="48" t="s">
        <v>250</v>
      </c>
      <c r="L391" s="279" t="str">
        <f>VLOOKUP(N386,数据库!$A$1:$J$64584,4,FALSE)</f>
        <v>IOT20遥监</v>
      </c>
      <c r="M391" s="280"/>
      <c r="N391" s="281"/>
    </row>
    <row r="392" spans="1:86" s="15" customFormat="1" ht="15" customHeight="1" x14ac:dyDescent="0.15">
      <c r="A392" s="16"/>
      <c r="B392" s="16"/>
      <c r="C392" s="30"/>
      <c r="D392" s="29"/>
      <c r="E392" s="16"/>
      <c r="F392" s="38"/>
      <c r="G392" s="16"/>
      <c r="H392" s="30"/>
      <c r="I392" s="29"/>
      <c r="J392" s="16"/>
      <c r="K392" s="38"/>
      <c r="L392" s="16"/>
      <c r="M392" s="30"/>
      <c r="N392" s="31"/>
      <c r="O392" s="17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  <c r="BL392" s="9"/>
      <c r="BM392" s="9"/>
      <c r="BN392" s="9"/>
      <c r="BO392" s="9"/>
      <c r="BP392" s="9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9"/>
      <c r="CB392" s="9"/>
      <c r="CC392" s="9"/>
      <c r="CD392" s="9"/>
      <c r="CE392" s="9"/>
      <c r="CF392" s="9"/>
      <c r="CG392" s="9"/>
      <c r="CH392" s="9"/>
    </row>
    <row r="393" spans="1:86" ht="15" customHeight="1" x14ac:dyDescent="0.15">
      <c r="A393" s="277" t="s">
        <v>705</v>
      </c>
      <c r="B393" s="278"/>
      <c r="C393" s="33" t="s">
        <v>0</v>
      </c>
      <c r="D393" s="45">
        <f>D386+3</f>
        <v>373</v>
      </c>
      <c r="E393" s="24"/>
      <c r="F393" s="277" t="s">
        <v>705</v>
      </c>
      <c r="G393" s="278"/>
      <c r="H393" s="33" t="s">
        <v>0</v>
      </c>
      <c r="I393" s="45">
        <f>I386+3</f>
        <v>374</v>
      </c>
      <c r="J393" s="24"/>
      <c r="K393" s="277" t="s">
        <v>705</v>
      </c>
      <c r="L393" s="278"/>
      <c r="M393" s="33" t="s">
        <v>0</v>
      </c>
      <c r="N393" s="33">
        <f>N386+3</f>
        <v>375</v>
      </c>
    </row>
    <row r="394" spans="1:86" ht="15" customHeight="1" x14ac:dyDescent="0.15">
      <c r="A394" s="60" t="s">
        <v>16</v>
      </c>
      <c r="B394" s="58" t="str">
        <f>VLOOKUP(D393,数据库!$A$1:$J$64584,2,FALSE)</f>
        <v>RMT/P-</v>
      </c>
      <c r="C394" s="26" t="s">
        <v>17</v>
      </c>
      <c r="D394" s="35" t="str">
        <f>VLOOKUP(D393,数据库!$A$1:$J$64584,3,FALSE)</f>
        <v>RMT/BE</v>
      </c>
      <c r="E394" s="24"/>
      <c r="F394" s="36" t="s">
        <v>16</v>
      </c>
      <c r="G394" s="58" t="str">
        <f>VLOOKUP(I393,数据库!$A$1:$J$64584,2,FALSE)</f>
        <v>RMT/1A</v>
      </c>
      <c r="H394" s="26" t="s">
        <v>17</v>
      </c>
      <c r="I394" s="35" t="str">
        <f>VLOOKUP(I393,数据库!$A$1:$J$64584,3,FALSE)</f>
        <v>KF/1</v>
      </c>
      <c r="J394" s="24"/>
      <c r="K394" s="36" t="s">
        <v>16</v>
      </c>
      <c r="L394" s="58" t="str">
        <f>VLOOKUP(N393,数据库!$A$1:$J$64584,2,FALSE)</f>
        <v>RMT/1B</v>
      </c>
      <c r="M394" s="26" t="s">
        <v>17</v>
      </c>
      <c r="N394" s="26" t="str">
        <f>VLOOKUP(N393,数据库!$A$1:$J$64584,3,FALSE)</f>
        <v>KF/2</v>
      </c>
    </row>
    <row r="395" spans="1:86" ht="15" customHeight="1" x14ac:dyDescent="0.15">
      <c r="A395" s="60" t="s">
        <v>251</v>
      </c>
      <c r="B395" s="58" t="str">
        <f>VLOOKUP(D393,数据库!$A$1:$J$64584,6,FALSE)</f>
        <v>专线</v>
      </c>
      <c r="C395" s="60" t="s">
        <v>19</v>
      </c>
      <c r="D395" s="35" t="str">
        <f>VLOOKUP(D393,数据库!$A$1:$J$64584,7,FALSE)</f>
        <v>专线</v>
      </c>
      <c r="E395" s="24"/>
      <c r="F395" s="36" t="s">
        <v>251</v>
      </c>
      <c r="G395" s="58" t="str">
        <f>VLOOKUP(I393,数据库!$A$1:$J$64584,6,FALSE)</f>
        <v>半剥6.5</v>
      </c>
      <c r="H395" s="60" t="s">
        <v>19</v>
      </c>
      <c r="I395" s="35" t="str">
        <f>VLOOKUP(I393,数据库!$A$1:$J$64584,7,FALSE)</f>
        <v>半剥6.5</v>
      </c>
      <c r="J395" s="24"/>
      <c r="K395" s="36" t="s">
        <v>251</v>
      </c>
      <c r="L395" s="58" t="str">
        <f>VLOOKUP(N393,数据库!$A$1:$J$64584,6,FALSE)</f>
        <v>半剥6.5</v>
      </c>
      <c r="M395" s="60" t="s">
        <v>19</v>
      </c>
      <c r="N395" s="60" t="str">
        <f>VLOOKUP(N393,数据库!$A$1:$J$64584,7,FALSE)</f>
        <v>半剥6.5</v>
      </c>
    </row>
    <row r="396" spans="1:86" ht="15" customHeight="1" x14ac:dyDescent="0.15">
      <c r="A396" s="58" t="s">
        <v>247</v>
      </c>
      <c r="B396" s="58" t="str">
        <f>VLOOKUP(D393,数据库!$A$1:$J$64584,5,FALSE)</f>
        <v>0.5黑</v>
      </c>
      <c r="C396" s="13" t="s">
        <v>248</v>
      </c>
      <c r="D396" s="40" t="e">
        <f>VLOOKUP(D393,数据库!$A$1:$J$64584,11,FALSE)</f>
        <v>#REF!</v>
      </c>
      <c r="E396" s="24"/>
      <c r="F396" s="31" t="s">
        <v>247</v>
      </c>
      <c r="G396" s="58" t="str">
        <f>VLOOKUP(I393,数据库!$A$1:$J$64584,5,FALSE)</f>
        <v>0.5黑</v>
      </c>
      <c r="H396" s="13" t="s">
        <v>248</v>
      </c>
      <c r="I396" s="40" t="e">
        <f>VLOOKUP(I393,数据库!$A$1:$J$64584,11,FALSE)</f>
        <v>#REF!</v>
      </c>
      <c r="J396" s="24"/>
      <c r="K396" s="31" t="s">
        <v>247</v>
      </c>
      <c r="L396" s="58" t="str">
        <f>VLOOKUP(N393,数据库!$A$1:$J$64584,5,FALSE)</f>
        <v>0.5黑</v>
      </c>
      <c r="M396" s="13" t="s">
        <v>248</v>
      </c>
      <c r="N396" s="27" t="e">
        <f>VLOOKUP(N393,数据库!$A$1:$J$64584,11,FALSE)</f>
        <v>#REF!</v>
      </c>
    </row>
    <row r="397" spans="1:86" ht="15" customHeight="1" x14ac:dyDescent="0.15">
      <c r="A397" s="58" t="s">
        <v>249</v>
      </c>
      <c r="B397" s="58">
        <f>VLOOKUP(D393,数据库!$A$1:$J$64584,8,FALSE)</f>
        <v>0</v>
      </c>
      <c r="C397" s="58" t="s">
        <v>280</v>
      </c>
      <c r="D397" s="56">
        <v>20</v>
      </c>
      <c r="E397" s="24"/>
      <c r="F397" s="31" t="s">
        <v>249</v>
      </c>
      <c r="G397" s="58">
        <f>VLOOKUP(I393,数据库!$A$1:$J$64584,8,FALSE)</f>
        <v>0</v>
      </c>
      <c r="H397" s="58" t="s">
        <v>280</v>
      </c>
      <c r="I397" s="56">
        <v>20</v>
      </c>
      <c r="J397" s="24"/>
      <c r="K397" s="31" t="s">
        <v>249</v>
      </c>
      <c r="L397" s="58">
        <f>VLOOKUP(N393,数据库!$A$1:$J$64584,8,FALSE)</f>
        <v>0</v>
      </c>
      <c r="M397" s="58" t="s">
        <v>280</v>
      </c>
      <c r="N397" s="58">
        <v>20</v>
      </c>
    </row>
    <row r="398" spans="1:86" ht="15" customHeight="1" x14ac:dyDescent="0.15">
      <c r="A398" s="55" t="s">
        <v>250</v>
      </c>
      <c r="B398" s="279" t="str">
        <f>VLOOKUP(D393,数据库!$A$1:$J$64584,4,FALSE)</f>
        <v>IOT20遥监</v>
      </c>
      <c r="C398" s="280"/>
      <c r="D398" s="281"/>
      <c r="E398" s="24"/>
      <c r="F398" s="41" t="s">
        <v>250</v>
      </c>
      <c r="G398" s="279" t="str">
        <f>VLOOKUP(I393,数据库!$A$1:$J$64584,4,FALSE)</f>
        <v>远程语音救援</v>
      </c>
      <c r="H398" s="280"/>
      <c r="I398" s="281"/>
      <c r="J398" s="24"/>
      <c r="K398" s="41" t="s">
        <v>250</v>
      </c>
      <c r="L398" s="279" t="str">
        <f>VLOOKUP(N393,数据库!$A$1:$J$64584,4,FALSE)</f>
        <v>远程语音救援</v>
      </c>
      <c r="M398" s="280"/>
      <c r="N398" s="281"/>
    </row>
    <row r="399" spans="1:86" s="15" customFormat="1" ht="15" customHeight="1" x14ac:dyDescent="0.15">
      <c r="A399" s="16"/>
      <c r="B399" s="16"/>
      <c r="C399" s="30"/>
      <c r="D399" s="30"/>
      <c r="E399" s="16"/>
      <c r="F399" s="29"/>
      <c r="G399" s="16"/>
      <c r="H399" s="30"/>
      <c r="I399" s="30"/>
      <c r="J399" s="16"/>
      <c r="K399" s="29"/>
      <c r="L399" s="16"/>
      <c r="M399" s="30"/>
      <c r="N399" s="31"/>
      <c r="O399" s="17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  <c r="BL399" s="9"/>
      <c r="BM399" s="9"/>
      <c r="BN399" s="9"/>
      <c r="BO399" s="9"/>
      <c r="BP399" s="9"/>
      <c r="BQ399" s="9"/>
      <c r="BR399" s="9"/>
      <c r="BS399" s="9"/>
      <c r="BT399" s="9"/>
      <c r="BU399" s="9"/>
      <c r="BV399" s="9"/>
      <c r="BW399" s="9"/>
      <c r="BX399" s="9"/>
      <c r="BY399" s="9"/>
      <c r="BZ399" s="9"/>
      <c r="CA399" s="9"/>
      <c r="CB399" s="9"/>
      <c r="CC399" s="9"/>
      <c r="CD399" s="9"/>
      <c r="CE399" s="9"/>
      <c r="CF399" s="9"/>
      <c r="CG399" s="9"/>
      <c r="CH399" s="9"/>
    </row>
    <row r="400" spans="1:86" ht="15" customHeight="1" x14ac:dyDescent="0.15">
      <c r="A400" s="277" t="s">
        <v>705</v>
      </c>
      <c r="B400" s="278"/>
      <c r="C400" s="37" t="s">
        <v>0</v>
      </c>
      <c r="D400" s="45">
        <f>D393+3</f>
        <v>376</v>
      </c>
      <c r="E400" s="24"/>
      <c r="F400" s="277" t="s">
        <v>705</v>
      </c>
      <c r="G400" s="278"/>
      <c r="H400" s="37" t="s">
        <v>0</v>
      </c>
      <c r="I400" s="45">
        <f>I393+3</f>
        <v>377</v>
      </c>
      <c r="J400" s="24"/>
      <c r="K400" s="277" t="s">
        <v>705</v>
      </c>
      <c r="L400" s="278"/>
      <c r="M400" s="37" t="s">
        <v>0</v>
      </c>
      <c r="N400" s="37">
        <f>N393+3</f>
        <v>378</v>
      </c>
    </row>
    <row r="401" spans="1:86" ht="15" customHeight="1" x14ac:dyDescent="0.15">
      <c r="A401" s="60" t="s">
        <v>16</v>
      </c>
      <c r="B401" s="58" t="str">
        <f>VLOOKUP(D400,数据库!$A$1:$J$64584,2,FALSE)</f>
        <v>RMT1/输入/24V</v>
      </c>
      <c r="C401" s="60" t="s">
        <v>17</v>
      </c>
      <c r="D401" s="35" t="str">
        <f>VLOOKUP(D400,数据库!$A$1:$J$64584,3,FALSE)</f>
        <v>KF/3</v>
      </c>
      <c r="E401" s="24"/>
      <c r="F401" s="36" t="s">
        <v>16</v>
      </c>
      <c r="G401" s="58" t="str">
        <f>VLOOKUP(I400,数据库!$A$1:$J$64584,2,FALSE)</f>
        <v>RMT1/输入/0V</v>
      </c>
      <c r="H401" s="60" t="s">
        <v>17</v>
      </c>
      <c r="I401" s="35" t="str">
        <f>VLOOKUP(I400,数据库!$A$1:$J$64584,3,FALSE)</f>
        <v>KF/4</v>
      </c>
      <c r="J401" s="24"/>
      <c r="K401" s="36" t="s">
        <v>16</v>
      </c>
      <c r="L401" s="58" t="str">
        <f>VLOOKUP(N400,数据库!$A$1:$J$64584,2,FALSE)</f>
        <v>RMT1/输出/12V</v>
      </c>
      <c r="M401" s="60" t="s">
        <v>17</v>
      </c>
      <c r="N401" s="60" t="str">
        <f>VLOOKUP(N400,数据库!$A$1:$J$64584,3,FALSE)</f>
        <v>RMT/12V</v>
      </c>
    </row>
    <row r="402" spans="1:86" ht="15" customHeight="1" x14ac:dyDescent="0.15">
      <c r="A402" s="60" t="s">
        <v>251</v>
      </c>
      <c r="B402" s="58" t="str">
        <f>VLOOKUP(D400,数据库!$A$1:$J$64584,6,FALSE)</f>
        <v>半剥6.5</v>
      </c>
      <c r="C402" s="46" t="s">
        <v>19</v>
      </c>
      <c r="D402" s="40" t="str">
        <f>VLOOKUP(D400,数据库!$A$1:$J$64584,7,FALSE)</f>
        <v>半剥6.5</v>
      </c>
      <c r="E402" s="24"/>
      <c r="F402" s="31" t="s">
        <v>251</v>
      </c>
      <c r="G402" s="58" t="str">
        <f>VLOOKUP(I400,数据库!$A$1:$J$64584,6,FALSE)</f>
        <v>半剥6.5</v>
      </c>
      <c r="H402" s="46" t="s">
        <v>19</v>
      </c>
      <c r="I402" s="40" t="str">
        <f>VLOOKUP(I400,数据库!$A$1:$J$64584,7,FALSE)</f>
        <v>半剥6.5</v>
      </c>
      <c r="J402" s="24"/>
      <c r="K402" s="31" t="s">
        <v>251</v>
      </c>
      <c r="L402" s="58" t="str">
        <f>VLOOKUP(N400,数据库!$A$1:$J$64584,6,FALSE)</f>
        <v>半剥6.5</v>
      </c>
      <c r="M402" s="46" t="s">
        <v>19</v>
      </c>
      <c r="N402" s="47" t="str">
        <f>VLOOKUP(N400,数据库!$A$1:$J$64584,7,FALSE)</f>
        <v>半剥6.5</v>
      </c>
    </row>
    <row r="403" spans="1:86" ht="15" customHeight="1" x14ac:dyDescent="0.15">
      <c r="A403" s="58" t="s">
        <v>247</v>
      </c>
      <c r="B403" s="58" t="str">
        <f>VLOOKUP(D400,数据库!$A$1:$J$64584,5,FALSE)</f>
        <v>0.5黑</v>
      </c>
      <c r="C403" s="58" t="s">
        <v>248</v>
      </c>
      <c r="D403" s="56" t="e">
        <f>VLOOKUP(D400,数据库!$A$1:$J$64584,11,FALSE)</f>
        <v>#REF!</v>
      </c>
      <c r="E403" s="24"/>
      <c r="F403" s="31" t="s">
        <v>247</v>
      </c>
      <c r="G403" s="58" t="str">
        <f>VLOOKUP(I400,数据库!$A$1:$J$64584,5,FALSE)</f>
        <v>0.5黑</v>
      </c>
      <c r="H403" s="58" t="s">
        <v>248</v>
      </c>
      <c r="I403" s="56" t="e">
        <f>VLOOKUP(I400,数据库!$A$1:$J$64584,11,FALSE)</f>
        <v>#REF!</v>
      </c>
      <c r="J403" s="24"/>
      <c r="K403" s="31" t="s">
        <v>247</v>
      </c>
      <c r="L403" s="58" t="str">
        <f>VLOOKUP(N400,数据库!$A$1:$J$64584,5,FALSE)</f>
        <v>0.5黑</v>
      </c>
      <c r="M403" s="58" t="s">
        <v>248</v>
      </c>
      <c r="N403" s="58" t="e">
        <f>VLOOKUP(N400,数据库!$A$1:$J$64584,11,FALSE)</f>
        <v>#REF!</v>
      </c>
    </row>
    <row r="404" spans="1:86" ht="15" customHeight="1" x14ac:dyDescent="0.15">
      <c r="A404" s="58" t="s">
        <v>249</v>
      </c>
      <c r="B404" s="58">
        <f>VLOOKUP(D400,数据库!$A$1:$J$64584,8,FALSE)</f>
        <v>0</v>
      </c>
      <c r="C404" s="60" t="s">
        <v>280</v>
      </c>
      <c r="D404" s="30">
        <v>20</v>
      </c>
      <c r="E404" s="24"/>
      <c r="F404" s="41" t="s">
        <v>249</v>
      </c>
      <c r="G404" s="58">
        <f>VLOOKUP(I400,数据库!$A$1:$J$64584,8,FALSE)</f>
        <v>0</v>
      </c>
      <c r="H404" s="60" t="s">
        <v>280</v>
      </c>
      <c r="I404" s="30">
        <v>20</v>
      </c>
      <c r="J404" s="24"/>
      <c r="K404" s="41" t="s">
        <v>249</v>
      </c>
      <c r="L404" s="58">
        <f>VLOOKUP(N400,数据库!$A$1:$J$64584,8,FALSE)</f>
        <v>0</v>
      </c>
      <c r="M404" s="60" t="s">
        <v>280</v>
      </c>
      <c r="N404" s="58">
        <v>20</v>
      </c>
    </row>
    <row r="405" spans="1:86" ht="15" customHeight="1" x14ac:dyDescent="0.15">
      <c r="A405" s="55" t="s">
        <v>250</v>
      </c>
      <c r="B405" s="279" t="str">
        <f>VLOOKUP(D400,数据库!$A$1:$J$64584,4,FALSE)</f>
        <v>远程语音救援</v>
      </c>
      <c r="C405" s="280"/>
      <c r="D405" s="281"/>
      <c r="E405" s="24"/>
      <c r="F405" s="48" t="s">
        <v>250</v>
      </c>
      <c r="G405" s="279" t="str">
        <f>VLOOKUP(I400,数据库!$A$1:$J$64584,4,FALSE)</f>
        <v>远程语音救援</v>
      </c>
      <c r="H405" s="280"/>
      <c r="I405" s="281"/>
      <c r="J405" s="24"/>
      <c r="K405" s="48" t="s">
        <v>250</v>
      </c>
      <c r="L405" s="279" t="str">
        <f>VLOOKUP(N400,数据库!$A$1:$J$64584,4,FALSE)</f>
        <v>远程语音救援</v>
      </c>
      <c r="M405" s="280"/>
      <c r="N405" s="281"/>
    </row>
    <row r="406" spans="1:86" s="15" customFormat="1" ht="15" customHeight="1" x14ac:dyDescent="0.15">
      <c r="A406" s="16"/>
      <c r="B406" s="16"/>
      <c r="C406" s="30"/>
      <c r="D406" s="29"/>
      <c r="E406" s="16"/>
      <c r="F406" s="38"/>
      <c r="G406" s="16"/>
      <c r="H406" s="30"/>
      <c r="I406" s="29"/>
      <c r="J406" s="16"/>
      <c r="K406" s="38"/>
      <c r="L406" s="16"/>
      <c r="M406" s="30"/>
      <c r="N406" s="31"/>
      <c r="O406" s="17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9"/>
      <c r="BT406" s="9"/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</row>
    <row r="407" spans="1:86" ht="15" customHeight="1" x14ac:dyDescent="0.15">
      <c r="A407" s="277" t="s">
        <v>705</v>
      </c>
      <c r="B407" s="278"/>
      <c r="C407" s="33" t="s">
        <v>0</v>
      </c>
      <c r="D407" s="45">
        <f>D400+3</f>
        <v>379</v>
      </c>
      <c r="E407" s="24"/>
      <c r="F407" s="277" t="s">
        <v>705</v>
      </c>
      <c r="G407" s="278"/>
      <c r="H407" s="33" t="s">
        <v>0</v>
      </c>
      <c r="I407" s="45">
        <f>I400+3</f>
        <v>380</v>
      </c>
      <c r="J407" s="24"/>
      <c r="K407" s="277" t="s">
        <v>705</v>
      </c>
      <c r="L407" s="278"/>
      <c r="M407" s="33" t="s">
        <v>0</v>
      </c>
      <c r="N407" s="33">
        <f>N400+3</f>
        <v>381</v>
      </c>
    </row>
    <row r="408" spans="1:86" ht="15" customHeight="1" x14ac:dyDescent="0.15">
      <c r="A408" s="60" t="s">
        <v>16</v>
      </c>
      <c r="B408" s="58" t="str">
        <f>VLOOKUP(D407,数据库!$A$1:$J$64584,2,FALSE)</f>
        <v>RMT1/输出/0V</v>
      </c>
      <c r="C408" s="26" t="s">
        <v>17</v>
      </c>
      <c r="D408" s="35" t="str">
        <f>VLOOKUP(D407,数据库!$A$1:$J$64584,3,FALSE)</f>
        <v>RMT/0V</v>
      </c>
      <c r="E408" s="24"/>
      <c r="F408" s="36" t="s">
        <v>16</v>
      </c>
      <c r="G408" s="58" t="str">
        <f>VLOOKUP(I407,数据库!$A$1:$J$64584,2,FALSE)</f>
        <v>RMT1/对讲/12V</v>
      </c>
      <c r="H408" s="26" t="s">
        <v>17</v>
      </c>
      <c r="I408" s="35" t="str">
        <f>VLOOKUP(I407,数据库!$A$1:$J$64584,3,FALSE)</f>
        <v>KZ/1</v>
      </c>
      <c r="J408" s="24"/>
      <c r="K408" s="36" t="s">
        <v>16</v>
      </c>
      <c r="L408" s="58" t="str">
        <f>VLOOKUP(N407,数据库!$A$1:$J$64584,2,FALSE)</f>
        <v>RMT1/对讲/0V</v>
      </c>
      <c r="M408" s="26" t="s">
        <v>17</v>
      </c>
      <c r="N408" s="26" t="str">
        <f>VLOOKUP(N407,数据库!$A$1:$J$64584,3,FALSE)</f>
        <v>KZ/3</v>
      </c>
    </row>
    <row r="409" spans="1:86" ht="15" customHeight="1" x14ac:dyDescent="0.15">
      <c r="A409" s="60" t="s">
        <v>251</v>
      </c>
      <c r="B409" s="58" t="str">
        <f>VLOOKUP(D407,数据库!$A$1:$J$64584,6,FALSE)</f>
        <v>半剥6.5</v>
      </c>
      <c r="C409" s="60" t="s">
        <v>19</v>
      </c>
      <c r="D409" s="35" t="str">
        <f>VLOOKUP(D407,数据库!$A$1:$J$64584,7,FALSE)</f>
        <v>半剥6.5</v>
      </c>
      <c r="E409" s="24"/>
      <c r="F409" s="36" t="s">
        <v>251</v>
      </c>
      <c r="G409" s="58" t="str">
        <f>VLOOKUP(I407,数据库!$A$1:$J$64584,6,FALSE)</f>
        <v>半剥6.5</v>
      </c>
      <c r="H409" s="60" t="s">
        <v>19</v>
      </c>
      <c r="I409" s="35" t="str">
        <f>VLOOKUP(I407,数据库!$A$1:$J$64584,7,FALSE)</f>
        <v>红4</v>
      </c>
      <c r="J409" s="24"/>
      <c r="K409" s="36" t="s">
        <v>251</v>
      </c>
      <c r="L409" s="58" t="str">
        <f>VLOOKUP(N407,数据库!$A$1:$J$64584,6,FALSE)</f>
        <v>半剥6.5</v>
      </c>
      <c r="M409" s="60" t="s">
        <v>19</v>
      </c>
      <c r="N409" s="60" t="str">
        <f>VLOOKUP(N407,数据库!$A$1:$J$64584,7,FALSE)</f>
        <v>红4</v>
      </c>
    </row>
    <row r="410" spans="1:86" ht="15" customHeight="1" x14ac:dyDescent="0.15">
      <c r="A410" s="58" t="s">
        <v>247</v>
      </c>
      <c r="B410" s="58" t="str">
        <f>VLOOKUP(D407,数据库!$A$1:$J$64584,5,FALSE)</f>
        <v>0.5黑</v>
      </c>
      <c r="C410" s="13" t="s">
        <v>248</v>
      </c>
      <c r="D410" s="40" t="e">
        <f>VLOOKUP(D407,数据库!$A$1:$J$64584,11,FALSE)</f>
        <v>#REF!</v>
      </c>
      <c r="E410" s="24"/>
      <c r="F410" s="31" t="s">
        <v>247</v>
      </c>
      <c r="G410" s="58" t="str">
        <f>VLOOKUP(I407,数据库!$A$1:$J$64584,5,FALSE)</f>
        <v>0.5黑</v>
      </c>
      <c r="H410" s="13" t="s">
        <v>248</v>
      </c>
      <c r="I410" s="40" t="e">
        <f>VLOOKUP(I407,数据库!$A$1:$J$64584,11,FALSE)</f>
        <v>#REF!</v>
      </c>
      <c r="J410" s="24"/>
      <c r="K410" s="31" t="s">
        <v>247</v>
      </c>
      <c r="L410" s="58" t="str">
        <f>VLOOKUP(N407,数据库!$A$1:$J$64584,5,FALSE)</f>
        <v>0.5黑</v>
      </c>
      <c r="M410" s="13" t="s">
        <v>248</v>
      </c>
      <c r="N410" s="27" t="e">
        <f>VLOOKUP(N407,数据库!$A$1:$J$64584,11,FALSE)</f>
        <v>#REF!</v>
      </c>
    </row>
    <row r="411" spans="1:86" ht="15" customHeight="1" x14ac:dyDescent="0.15">
      <c r="A411" s="58" t="s">
        <v>249</v>
      </c>
      <c r="B411" s="58">
        <f>VLOOKUP(D407,数据库!$A$1:$J$64584,8,FALSE)</f>
        <v>0</v>
      </c>
      <c r="C411" s="58" t="s">
        <v>280</v>
      </c>
      <c r="D411" s="56">
        <v>20</v>
      </c>
      <c r="E411" s="24"/>
      <c r="F411" s="31" t="s">
        <v>249</v>
      </c>
      <c r="G411" s="58">
        <f>VLOOKUP(I407,数据库!$A$1:$J$64584,8,FALSE)</f>
        <v>0</v>
      </c>
      <c r="H411" s="58" t="s">
        <v>280</v>
      </c>
      <c r="I411" s="56">
        <v>20</v>
      </c>
      <c r="J411" s="24"/>
      <c r="K411" s="31" t="s">
        <v>249</v>
      </c>
      <c r="L411" s="58">
        <f>VLOOKUP(N407,数据库!$A$1:$J$64584,8,FALSE)</f>
        <v>0</v>
      </c>
      <c r="M411" s="58" t="s">
        <v>280</v>
      </c>
      <c r="N411" s="58">
        <v>20</v>
      </c>
    </row>
    <row r="412" spans="1:86" ht="15" customHeight="1" x14ac:dyDescent="0.15">
      <c r="A412" s="55" t="s">
        <v>250</v>
      </c>
      <c r="B412" s="279" t="str">
        <f>VLOOKUP(D407,数据库!$A$1:$J$64584,4,FALSE)</f>
        <v>远程语音救援</v>
      </c>
      <c r="C412" s="280"/>
      <c r="D412" s="281"/>
      <c r="E412" s="24"/>
      <c r="F412" s="41" t="s">
        <v>250</v>
      </c>
      <c r="G412" s="279" t="str">
        <f>VLOOKUP(I407,数据库!$A$1:$J$64584,4,FALSE)</f>
        <v>远程语音救援</v>
      </c>
      <c r="H412" s="280"/>
      <c r="I412" s="281"/>
      <c r="J412" s="24"/>
      <c r="K412" s="41" t="s">
        <v>250</v>
      </c>
      <c r="L412" s="279" t="str">
        <f>VLOOKUP(N407,数据库!$A$1:$J$64584,4,FALSE)</f>
        <v>远程语音救援</v>
      </c>
      <c r="M412" s="280"/>
      <c r="N412" s="281"/>
    </row>
    <row r="413" spans="1:86" s="15" customFormat="1" ht="15" customHeight="1" x14ac:dyDescent="0.15">
      <c r="A413" s="16"/>
      <c r="B413" s="16"/>
      <c r="C413" s="30"/>
      <c r="D413" s="30"/>
      <c r="E413" s="16"/>
      <c r="F413" s="29"/>
      <c r="G413" s="16"/>
      <c r="H413" s="30"/>
      <c r="I413" s="30"/>
      <c r="J413" s="16"/>
      <c r="K413" s="29"/>
      <c r="L413" s="16"/>
      <c r="M413" s="30"/>
      <c r="N413" s="31"/>
      <c r="O413" s="17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/>
      <c r="BL413" s="9"/>
      <c r="BM413" s="9"/>
      <c r="BN413" s="9"/>
      <c r="BO413" s="9"/>
      <c r="BP413" s="9"/>
      <c r="BQ413" s="9"/>
      <c r="BR413" s="9"/>
      <c r="BS413" s="9"/>
      <c r="BT413" s="9"/>
      <c r="BU413" s="9"/>
      <c r="BV413" s="9"/>
      <c r="BW413" s="9"/>
      <c r="BX413" s="9"/>
      <c r="BY413" s="9"/>
      <c r="BZ413" s="9"/>
      <c r="CA413" s="9"/>
      <c r="CB413" s="9"/>
      <c r="CC413" s="9"/>
      <c r="CD413" s="9"/>
      <c r="CE413" s="9"/>
      <c r="CF413" s="9"/>
      <c r="CG413" s="9"/>
      <c r="CH413" s="9"/>
    </row>
    <row r="414" spans="1:86" ht="15" customHeight="1" x14ac:dyDescent="0.15">
      <c r="A414" s="277" t="s">
        <v>705</v>
      </c>
      <c r="B414" s="278"/>
      <c r="C414" s="37" t="s">
        <v>0</v>
      </c>
      <c r="D414" s="45">
        <f>D407+3</f>
        <v>382</v>
      </c>
      <c r="E414" s="24"/>
      <c r="F414" s="277" t="s">
        <v>705</v>
      </c>
      <c r="G414" s="278"/>
      <c r="H414" s="37" t="s">
        <v>0</v>
      </c>
      <c r="I414" s="45">
        <f>I407+3</f>
        <v>383</v>
      </c>
      <c r="J414" s="24"/>
      <c r="K414" s="277" t="s">
        <v>705</v>
      </c>
      <c r="L414" s="278"/>
      <c r="M414" s="37" t="s">
        <v>0</v>
      </c>
      <c r="N414" s="37">
        <f>N407+3</f>
        <v>384</v>
      </c>
    </row>
    <row r="415" spans="1:86" ht="15" customHeight="1" x14ac:dyDescent="0.15">
      <c r="A415" s="60" t="s">
        <v>16</v>
      </c>
      <c r="B415" s="58" t="str">
        <f>VLOOKUP(D414,数据库!$A$1:$J$64584,2,FALSE)</f>
        <v>RMT1/对讲/R</v>
      </c>
      <c r="C415" s="60" t="s">
        <v>17</v>
      </c>
      <c r="D415" s="35" t="str">
        <f>VLOOKUP(D414,数据库!$A$1:$J$64584,3,FALSE)</f>
        <v>KZ/4</v>
      </c>
      <c r="E415" s="24"/>
      <c r="F415" s="36" t="s">
        <v>16</v>
      </c>
      <c r="G415" s="58" t="str">
        <f>VLOOKUP(I414,数据库!$A$1:$J$64584,2,FALSE)</f>
        <v>RMT1/对讲/L</v>
      </c>
      <c r="H415" s="60" t="s">
        <v>17</v>
      </c>
      <c r="I415" s="35" t="str">
        <f>VLOOKUP(I414,数据库!$A$1:$J$64584,3,FALSE)</f>
        <v>KZ/5</v>
      </c>
      <c r="J415" s="24"/>
      <c r="K415" s="36" t="s">
        <v>16</v>
      </c>
      <c r="L415" s="58" t="str">
        <f>VLOOKUP(N414,数据库!$A$1:$J$64584,2,FALSE)</f>
        <v>协议板/CN4/MOD1+</v>
      </c>
      <c r="M415" s="60" t="s">
        <v>17</v>
      </c>
      <c r="N415" s="60" t="str">
        <f>VLOOKUP(N414,数据库!$A$1:$J$64584,3,FALSE)</f>
        <v>KF/1</v>
      </c>
    </row>
    <row r="416" spans="1:86" ht="15" customHeight="1" x14ac:dyDescent="0.15">
      <c r="A416" s="60" t="s">
        <v>251</v>
      </c>
      <c r="B416" s="58" t="str">
        <f>VLOOKUP(D414,数据库!$A$1:$J$64584,6,FALSE)</f>
        <v>半剥6.5</v>
      </c>
      <c r="C416" s="46" t="s">
        <v>19</v>
      </c>
      <c r="D416" s="40" t="str">
        <f>VLOOKUP(D414,数据库!$A$1:$J$64584,7,FALSE)</f>
        <v>红4</v>
      </c>
      <c r="E416" s="24"/>
      <c r="F416" s="31" t="s">
        <v>251</v>
      </c>
      <c r="G416" s="58" t="str">
        <f>VLOOKUP(I414,数据库!$A$1:$J$64584,6,FALSE)</f>
        <v>半剥6.5</v>
      </c>
      <c r="H416" s="46" t="s">
        <v>19</v>
      </c>
      <c r="I416" s="40" t="str">
        <f>VLOOKUP(I414,数据库!$A$1:$J$64584,7,FALSE)</f>
        <v>红4</v>
      </c>
      <c r="J416" s="24"/>
      <c r="K416" s="31" t="s">
        <v>251</v>
      </c>
      <c r="L416" s="58" t="str">
        <f>VLOOKUP(N414,数据库!$A$1:$J$64584,6,FALSE)</f>
        <v>红针</v>
      </c>
      <c r="M416" s="46" t="s">
        <v>19</v>
      </c>
      <c r="N416" s="47" t="str">
        <f>VLOOKUP(N414,数据库!$A$1:$J$64584,7,FALSE)</f>
        <v>半剥6.5</v>
      </c>
    </row>
    <row r="417" spans="1:86" ht="15" customHeight="1" x14ac:dyDescent="0.15">
      <c r="A417" s="58" t="s">
        <v>247</v>
      </c>
      <c r="B417" s="58" t="str">
        <f>VLOOKUP(D414,数据库!$A$1:$J$64584,5,FALSE)</f>
        <v>0.5黑</v>
      </c>
      <c r="C417" s="58" t="s">
        <v>248</v>
      </c>
      <c r="D417" s="56" t="e">
        <f>VLOOKUP(D414,数据库!$A$1:$J$64584,11,FALSE)</f>
        <v>#REF!</v>
      </c>
      <c r="E417" s="24"/>
      <c r="F417" s="31" t="s">
        <v>247</v>
      </c>
      <c r="G417" s="58" t="str">
        <f>VLOOKUP(I414,数据库!$A$1:$J$64584,5,FALSE)</f>
        <v>0.5黑</v>
      </c>
      <c r="H417" s="58" t="s">
        <v>248</v>
      </c>
      <c r="I417" s="56" t="e">
        <f>VLOOKUP(I414,数据库!$A$1:$J$64584,11,FALSE)</f>
        <v>#REF!</v>
      </c>
      <c r="J417" s="24"/>
      <c r="K417" s="31" t="s">
        <v>247</v>
      </c>
      <c r="L417" s="58" t="str">
        <f>VLOOKUP(N414,数据库!$A$1:$J$64584,5,FALSE)</f>
        <v>0.5黑</v>
      </c>
      <c r="M417" s="58" t="s">
        <v>248</v>
      </c>
      <c r="N417" s="58" t="e">
        <f>VLOOKUP(N414,数据库!$A$1:$J$64584,11,FALSE)</f>
        <v>#REF!</v>
      </c>
    </row>
    <row r="418" spans="1:86" ht="15" customHeight="1" x14ac:dyDescent="0.15">
      <c r="A418" s="58" t="s">
        <v>249</v>
      </c>
      <c r="B418" s="58">
        <f>VLOOKUP(D414,数据库!$A$1:$J$64584,8,FALSE)</f>
        <v>0</v>
      </c>
      <c r="C418" s="60" t="s">
        <v>280</v>
      </c>
      <c r="D418" s="30">
        <v>20</v>
      </c>
      <c r="E418" s="24"/>
      <c r="F418" s="41" t="s">
        <v>249</v>
      </c>
      <c r="G418" s="58">
        <f>VLOOKUP(I414,数据库!$A$1:$J$64584,8,FALSE)</f>
        <v>0</v>
      </c>
      <c r="H418" s="60" t="s">
        <v>280</v>
      </c>
      <c r="I418" s="30">
        <v>20</v>
      </c>
      <c r="J418" s="24"/>
      <c r="K418" s="41" t="s">
        <v>249</v>
      </c>
      <c r="L418" s="58">
        <f>VLOOKUP(N414,数据库!$A$1:$J$64584,8,FALSE)</f>
        <v>0</v>
      </c>
      <c r="M418" s="60" t="s">
        <v>280</v>
      </c>
      <c r="N418" s="58">
        <v>20</v>
      </c>
    </row>
    <row r="419" spans="1:86" ht="15" customHeight="1" x14ac:dyDescent="0.15">
      <c r="A419" s="55" t="s">
        <v>250</v>
      </c>
      <c r="B419" s="279" t="str">
        <f>VLOOKUP(D414,数据库!$A$1:$J$64584,4,FALSE)</f>
        <v>远程语音救援</v>
      </c>
      <c r="C419" s="280"/>
      <c r="D419" s="281"/>
      <c r="E419" s="24"/>
      <c r="F419" s="48" t="s">
        <v>250</v>
      </c>
      <c r="G419" s="279" t="str">
        <f>VLOOKUP(I414,数据库!$A$1:$J$64584,4,FALSE)</f>
        <v>远程语音救援</v>
      </c>
      <c r="H419" s="280"/>
      <c r="I419" s="281"/>
      <c r="J419" s="24"/>
      <c r="K419" s="48" t="s">
        <v>250</v>
      </c>
      <c r="L419" s="279" t="str">
        <f>VLOOKUP(N414,数据库!$A$1:$J$64584,4,FALSE)</f>
        <v>BA接口</v>
      </c>
      <c r="M419" s="280"/>
      <c r="N419" s="281"/>
    </row>
    <row r="420" spans="1:86" s="15" customFormat="1" ht="15" customHeight="1" x14ac:dyDescent="0.15">
      <c r="A420" s="16"/>
      <c r="B420" s="16"/>
      <c r="C420" s="30"/>
      <c r="D420" s="29"/>
      <c r="E420" s="16"/>
      <c r="F420" s="38"/>
      <c r="G420" s="16"/>
      <c r="H420" s="30"/>
      <c r="I420" s="29"/>
      <c r="J420" s="16"/>
      <c r="K420" s="38"/>
      <c r="L420" s="16"/>
      <c r="M420" s="30"/>
      <c r="N420" s="31"/>
      <c r="O420" s="17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  <c r="BL420" s="9"/>
      <c r="BM420" s="9"/>
      <c r="BN420" s="9"/>
      <c r="BO420" s="9"/>
      <c r="BP420" s="9"/>
      <c r="BQ420" s="9"/>
      <c r="BR420" s="9"/>
      <c r="BS420" s="9"/>
      <c r="BT420" s="9"/>
      <c r="BU420" s="9"/>
      <c r="BV420" s="9"/>
      <c r="BW420" s="9"/>
      <c r="BX420" s="9"/>
      <c r="BY420" s="9"/>
      <c r="BZ420" s="9"/>
      <c r="CA420" s="9"/>
      <c r="CB420" s="9"/>
      <c r="CC420" s="9"/>
      <c r="CD420" s="9"/>
      <c r="CE420" s="9"/>
      <c r="CF420" s="9"/>
      <c r="CG420" s="9"/>
      <c r="CH420" s="9"/>
    </row>
    <row r="421" spans="1:86" ht="15" customHeight="1" x14ac:dyDescent="0.15">
      <c r="A421" s="277" t="s">
        <v>705</v>
      </c>
      <c r="B421" s="278"/>
      <c r="C421" s="33" t="s">
        <v>0</v>
      </c>
      <c r="D421" s="45">
        <f>D414+3</f>
        <v>385</v>
      </c>
      <c r="E421" s="24"/>
      <c r="F421" s="277" t="s">
        <v>705</v>
      </c>
      <c r="G421" s="278"/>
      <c r="H421" s="33" t="s">
        <v>0</v>
      </c>
      <c r="I421" s="45">
        <f>I414+3</f>
        <v>386</v>
      </c>
      <c r="J421" s="24"/>
      <c r="K421" s="277" t="s">
        <v>705</v>
      </c>
      <c r="L421" s="278"/>
      <c r="M421" s="33" t="s">
        <v>0</v>
      </c>
      <c r="N421" s="33">
        <f>N414+3</f>
        <v>387</v>
      </c>
    </row>
    <row r="422" spans="1:86" ht="15" customHeight="1" x14ac:dyDescent="0.15">
      <c r="A422" s="60" t="s">
        <v>16</v>
      </c>
      <c r="B422" s="58" t="str">
        <f>VLOOKUP(D421,数据库!$A$1:$J$64584,2,FALSE)</f>
        <v>协议板/CN4/MOD1-</v>
      </c>
      <c r="C422" s="26" t="s">
        <v>17</v>
      </c>
      <c r="D422" s="35" t="str">
        <f>VLOOKUP(D421,数据库!$A$1:$J$64584,3,FALSE)</f>
        <v>KF/2</v>
      </c>
      <c r="E422" s="24"/>
      <c r="F422" s="36" t="s">
        <v>16</v>
      </c>
      <c r="G422" s="58" t="str">
        <f>VLOOKUP(I421,数据库!$A$1:$J$64584,2,FALSE)</f>
        <v>协议板/CN4/24V</v>
      </c>
      <c r="H422" s="26" t="s">
        <v>17</v>
      </c>
      <c r="I422" s="35" t="str">
        <f>VLOOKUP(I421,数据库!$A$1:$J$64584,3,FALSE)</f>
        <v>KF/3</v>
      </c>
      <c r="J422" s="24"/>
      <c r="K422" s="36" t="s">
        <v>16</v>
      </c>
      <c r="L422" s="58" t="str">
        <f>VLOOKUP(N421,数据库!$A$1:$J$64584,2,FALSE)</f>
        <v>协议板/CN4/GND</v>
      </c>
      <c r="M422" s="26" t="s">
        <v>17</v>
      </c>
      <c r="N422" s="26" t="str">
        <f>VLOOKUP(N421,数据库!$A$1:$J$64584,3,FALSE)</f>
        <v>KF/4</v>
      </c>
    </row>
    <row r="423" spans="1:86" ht="15" customHeight="1" x14ac:dyDescent="0.15">
      <c r="A423" s="60" t="s">
        <v>251</v>
      </c>
      <c r="B423" s="58" t="str">
        <f>VLOOKUP(D421,数据库!$A$1:$J$64584,6,FALSE)</f>
        <v>红针</v>
      </c>
      <c r="C423" s="60" t="s">
        <v>19</v>
      </c>
      <c r="D423" s="35" t="str">
        <f>VLOOKUP(D421,数据库!$A$1:$J$64584,7,FALSE)</f>
        <v>半剥6.5</v>
      </c>
      <c r="E423" s="24"/>
      <c r="F423" s="36" t="s">
        <v>251</v>
      </c>
      <c r="G423" s="58" t="str">
        <f>VLOOKUP(I421,数据库!$A$1:$J$64584,6,FALSE)</f>
        <v>红针</v>
      </c>
      <c r="H423" s="60" t="s">
        <v>19</v>
      </c>
      <c r="I423" s="35" t="str">
        <f>VLOOKUP(I421,数据库!$A$1:$J$64584,7,FALSE)</f>
        <v>半剥6.5</v>
      </c>
      <c r="J423" s="24"/>
      <c r="K423" s="36" t="s">
        <v>251</v>
      </c>
      <c r="L423" s="58" t="str">
        <f>VLOOKUP(N421,数据库!$A$1:$J$64584,6,FALSE)</f>
        <v>红针</v>
      </c>
      <c r="M423" s="60" t="s">
        <v>19</v>
      </c>
      <c r="N423" s="60" t="str">
        <f>VLOOKUP(N421,数据库!$A$1:$J$64584,7,FALSE)</f>
        <v>半剥6.5</v>
      </c>
    </row>
    <row r="424" spans="1:86" ht="15" customHeight="1" x14ac:dyDescent="0.15">
      <c r="A424" s="58" t="s">
        <v>247</v>
      </c>
      <c r="B424" s="58" t="str">
        <f>VLOOKUP(D421,数据库!$A$1:$J$64584,5,FALSE)</f>
        <v>0.5黑</v>
      </c>
      <c r="C424" s="13" t="s">
        <v>248</v>
      </c>
      <c r="D424" s="40" t="e">
        <f>VLOOKUP(D421,数据库!$A$1:$J$64584,11,FALSE)</f>
        <v>#REF!</v>
      </c>
      <c r="E424" s="24"/>
      <c r="F424" s="31" t="s">
        <v>247</v>
      </c>
      <c r="G424" s="58" t="str">
        <f>VLOOKUP(I421,数据库!$A$1:$J$64584,5,FALSE)</f>
        <v>0.5黑</v>
      </c>
      <c r="H424" s="13" t="s">
        <v>248</v>
      </c>
      <c r="I424" s="40" t="e">
        <f>VLOOKUP(I421,数据库!$A$1:$J$64584,11,FALSE)</f>
        <v>#REF!</v>
      </c>
      <c r="J424" s="24"/>
      <c r="K424" s="31" t="s">
        <v>247</v>
      </c>
      <c r="L424" s="58" t="str">
        <f>VLOOKUP(N421,数据库!$A$1:$J$64584,5,FALSE)</f>
        <v>0.5黑</v>
      </c>
      <c r="M424" s="13" t="s">
        <v>248</v>
      </c>
      <c r="N424" s="27" t="e">
        <f>VLOOKUP(N421,数据库!$A$1:$J$64584,11,FALSE)</f>
        <v>#REF!</v>
      </c>
    </row>
    <row r="425" spans="1:86" ht="15" customHeight="1" x14ac:dyDescent="0.15">
      <c r="A425" s="58" t="s">
        <v>249</v>
      </c>
      <c r="B425" s="58">
        <f>VLOOKUP(D421,数据库!$A$1:$J$64584,8,FALSE)</f>
        <v>0</v>
      </c>
      <c r="C425" s="58" t="s">
        <v>280</v>
      </c>
      <c r="D425" s="56">
        <v>20</v>
      </c>
      <c r="E425" s="24"/>
      <c r="F425" s="31" t="s">
        <v>249</v>
      </c>
      <c r="G425" s="58">
        <f>VLOOKUP(I421,数据库!$A$1:$J$64584,8,FALSE)</f>
        <v>0</v>
      </c>
      <c r="H425" s="58" t="s">
        <v>280</v>
      </c>
      <c r="I425" s="56">
        <v>20</v>
      </c>
      <c r="J425" s="24"/>
      <c r="K425" s="31" t="s">
        <v>249</v>
      </c>
      <c r="L425" s="58">
        <f>VLOOKUP(N421,数据库!$A$1:$J$64584,8,FALSE)</f>
        <v>0</v>
      </c>
      <c r="M425" s="58" t="s">
        <v>280</v>
      </c>
      <c r="N425" s="58">
        <v>20</v>
      </c>
    </row>
    <row r="426" spans="1:86" ht="15" customHeight="1" x14ac:dyDescent="0.15">
      <c r="A426" s="55" t="s">
        <v>250</v>
      </c>
      <c r="B426" s="279" t="str">
        <f>VLOOKUP(D421,数据库!$A$1:$J$64584,4,FALSE)</f>
        <v>BA接口</v>
      </c>
      <c r="C426" s="280"/>
      <c r="D426" s="281"/>
      <c r="E426" s="24"/>
      <c r="F426" s="41" t="s">
        <v>250</v>
      </c>
      <c r="G426" s="279" t="str">
        <f>VLOOKUP(I421,数据库!$A$1:$J$64584,4,FALSE)</f>
        <v>BA接口</v>
      </c>
      <c r="H426" s="280"/>
      <c r="I426" s="281"/>
      <c r="J426" s="24"/>
      <c r="K426" s="41" t="s">
        <v>250</v>
      </c>
      <c r="L426" s="279" t="str">
        <f>VLOOKUP(N421,数据库!$A$1:$J$64584,4,FALSE)</f>
        <v>BA接口</v>
      </c>
      <c r="M426" s="280"/>
      <c r="N426" s="281"/>
    </row>
    <row r="427" spans="1:86" s="15" customFormat="1" ht="15" customHeight="1" x14ac:dyDescent="0.15">
      <c r="A427" s="16"/>
      <c r="B427" s="16"/>
      <c r="C427" s="30"/>
      <c r="D427" s="30"/>
      <c r="E427" s="16"/>
      <c r="F427" s="29"/>
      <c r="G427" s="16"/>
      <c r="H427" s="30"/>
      <c r="I427" s="30"/>
      <c r="J427" s="16"/>
      <c r="K427" s="29"/>
      <c r="L427" s="16"/>
      <c r="M427" s="30"/>
      <c r="N427" s="31"/>
      <c r="O427" s="17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/>
      <c r="BL427" s="9"/>
      <c r="BM427" s="9"/>
      <c r="BN427" s="9"/>
      <c r="BO427" s="9"/>
      <c r="BP427" s="9"/>
      <c r="BQ427" s="9"/>
      <c r="BR427" s="9"/>
      <c r="BS427" s="9"/>
      <c r="BT427" s="9"/>
      <c r="BU427" s="9"/>
      <c r="BV427" s="9"/>
      <c r="BW427" s="9"/>
      <c r="BX427" s="9"/>
      <c r="BY427" s="9"/>
      <c r="BZ427" s="9"/>
      <c r="CA427" s="9"/>
      <c r="CB427" s="9"/>
      <c r="CC427" s="9"/>
      <c r="CD427" s="9"/>
      <c r="CE427" s="9"/>
      <c r="CF427" s="9"/>
      <c r="CG427" s="9"/>
      <c r="CH427" s="9"/>
    </row>
    <row r="428" spans="1:86" ht="15" customHeight="1" x14ac:dyDescent="0.15">
      <c r="A428" s="277" t="s">
        <v>705</v>
      </c>
      <c r="B428" s="278"/>
      <c r="C428" s="37" t="s">
        <v>0</v>
      </c>
      <c r="D428" s="45">
        <f>D421+3</f>
        <v>388</v>
      </c>
      <c r="E428" s="24"/>
      <c r="F428" s="277" t="s">
        <v>705</v>
      </c>
      <c r="G428" s="278"/>
      <c r="H428" s="37" t="s">
        <v>0</v>
      </c>
      <c r="I428" s="45">
        <f>I421+3</f>
        <v>389</v>
      </c>
      <c r="J428" s="24"/>
      <c r="K428" s="277" t="s">
        <v>705</v>
      </c>
      <c r="L428" s="278"/>
      <c r="M428" s="37" t="s">
        <v>0</v>
      </c>
      <c r="N428" s="37">
        <f>N421+3</f>
        <v>390</v>
      </c>
    </row>
    <row r="429" spans="1:86" ht="15" customHeight="1" x14ac:dyDescent="0.15">
      <c r="A429" s="60" t="s">
        <v>16</v>
      </c>
      <c r="B429" s="58" t="str">
        <f>VLOOKUP(D428,数据库!$A$1:$J$64584,2,FALSE)</f>
        <v>协议板/CN4/MOD1+</v>
      </c>
      <c r="C429" s="60" t="s">
        <v>17</v>
      </c>
      <c r="D429" s="35" t="str">
        <f>VLOOKUP(D428,数据库!$A$1:$J$64584,3,FALSE)</f>
        <v>KF/1</v>
      </c>
      <c r="E429" s="24"/>
      <c r="F429" s="36" t="s">
        <v>16</v>
      </c>
      <c r="G429" s="58" t="str">
        <f>VLOOKUP(I428,数据库!$A$1:$J$64584,2,FALSE)</f>
        <v>协议板/CN4/MOD1-</v>
      </c>
      <c r="H429" s="60" t="s">
        <v>17</v>
      </c>
      <c r="I429" s="35" t="str">
        <f>VLOOKUP(I428,数据库!$A$1:$J$64584,3,FALSE)</f>
        <v>KF/2</v>
      </c>
      <c r="J429" s="24"/>
      <c r="K429" s="36" t="s">
        <v>16</v>
      </c>
      <c r="L429" s="58" t="str">
        <f>VLOOKUP(N428,数据库!$A$1:$J$64584,2,FALSE)</f>
        <v>协议板/CN4/+24V</v>
      </c>
      <c r="M429" s="60" t="s">
        <v>17</v>
      </c>
      <c r="N429" s="60" t="str">
        <f>VLOOKUP(N428,数据库!$A$1:$J$64584,3,FALSE)</f>
        <v>KF/3</v>
      </c>
    </row>
    <row r="430" spans="1:86" ht="15" customHeight="1" x14ac:dyDescent="0.15">
      <c r="A430" s="60" t="s">
        <v>251</v>
      </c>
      <c r="B430" s="58" t="str">
        <f>VLOOKUP(D428,数据库!$A$1:$J$64584,6,FALSE)</f>
        <v>红针/(遥367：蓝针)</v>
      </c>
      <c r="C430" s="46" t="s">
        <v>19</v>
      </c>
      <c r="D430" s="40" t="str">
        <f>VLOOKUP(D428,数据库!$A$1:$J$64584,7,FALSE)</f>
        <v>半剥6.5</v>
      </c>
      <c r="E430" s="24"/>
      <c r="F430" s="31" t="s">
        <v>251</v>
      </c>
      <c r="G430" s="58" t="str">
        <f>VLOOKUP(I428,数据库!$A$1:$J$64584,6,FALSE)</f>
        <v>红针/(遥368：蓝针)</v>
      </c>
      <c r="H430" s="46" t="s">
        <v>19</v>
      </c>
      <c r="I430" s="40" t="str">
        <f>VLOOKUP(I428,数据库!$A$1:$J$64584,7,FALSE)</f>
        <v>半剥6.5</v>
      </c>
      <c r="J430" s="24"/>
      <c r="K430" s="31" t="s">
        <v>251</v>
      </c>
      <c r="L430" s="58" t="str">
        <f>VLOOKUP(N428,数据库!$A$1:$J$64584,6,FALSE)</f>
        <v>红针/(遥369：蓝针)</v>
      </c>
      <c r="M430" s="46" t="s">
        <v>19</v>
      </c>
      <c r="N430" s="47" t="str">
        <f>VLOOKUP(N428,数据库!$A$1:$J$64584,7,FALSE)</f>
        <v>半剥6.5</v>
      </c>
    </row>
    <row r="431" spans="1:86" ht="15" customHeight="1" x14ac:dyDescent="0.15">
      <c r="A431" s="58" t="s">
        <v>247</v>
      </c>
      <c r="B431" s="58" t="str">
        <f>VLOOKUP(D428,数据库!$A$1:$J$64584,5,FALSE)</f>
        <v>0.5黑</v>
      </c>
      <c r="C431" s="58" t="s">
        <v>248</v>
      </c>
      <c r="D431" s="56" t="e">
        <f>VLOOKUP(D428,数据库!$A$1:$J$64584,11,FALSE)</f>
        <v>#REF!</v>
      </c>
      <c r="E431" s="24"/>
      <c r="F431" s="31" t="s">
        <v>247</v>
      </c>
      <c r="G431" s="58" t="str">
        <f>VLOOKUP(I428,数据库!$A$1:$J$64584,5,FALSE)</f>
        <v>0.5黑</v>
      </c>
      <c r="H431" s="58" t="s">
        <v>248</v>
      </c>
      <c r="I431" s="56" t="e">
        <f>VLOOKUP(I428,数据库!$A$1:$J$64584,11,FALSE)</f>
        <v>#REF!</v>
      </c>
      <c r="J431" s="24"/>
      <c r="K431" s="31" t="s">
        <v>247</v>
      </c>
      <c r="L431" s="58" t="str">
        <f>VLOOKUP(N428,数据库!$A$1:$J$64584,5,FALSE)</f>
        <v>0.5黑</v>
      </c>
      <c r="M431" s="58" t="s">
        <v>248</v>
      </c>
      <c r="N431" s="58" t="e">
        <f>VLOOKUP(N428,数据库!$A$1:$J$64584,11,FALSE)</f>
        <v>#REF!</v>
      </c>
    </row>
    <row r="432" spans="1:86" ht="15" customHeight="1" x14ac:dyDescent="0.15">
      <c r="A432" s="58" t="s">
        <v>249</v>
      </c>
      <c r="B432" s="58">
        <f>VLOOKUP(D428,数据库!$A$1:$J$64584,8,FALSE)</f>
        <v>0</v>
      </c>
      <c r="C432" s="60" t="s">
        <v>280</v>
      </c>
      <c r="D432" s="30">
        <v>20</v>
      </c>
      <c r="E432" s="24"/>
      <c r="F432" s="41" t="s">
        <v>249</v>
      </c>
      <c r="G432" s="58">
        <f>VLOOKUP(I428,数据库!$A$1:$J$64584,8,FALSE)</f>
        <v>0</v>
      </c>
      <c r="H432" s="60" t="s">
        <v>280</v>
      </c>
      <c r="I432" s="30">
        <v>20</v>
      </c>
      <c r="J432" s="24"/>
      <c r="K432" s="41" t="s">
        <v>249</v>
      </c>
      <c r="L432" s="58">
        <f>VLOOKUP(N428,数据库!$A$1:$J$64584,8,FALSE)</f>
        <v>0</v>
      </c>
      <c r="M432" s="60" t="s">
        <v>280</v>
      </c>
      <c r="N432" s="58">
        <v>20</v>
      </c>
    </row>
    <row r="433" spans="1:86" ht="15" customHeight="1" x14ac:dyDescent="0.15">
      <c r="A433" s="55" t="s">
        <v>250</v>
      </c>
      <c r="B433" s="279" t="str">
        <f>VLOOKUP(D428,数据库!$A$1:$J$64584,4,FALSE)</f>
        <v>小区监控</v>
      </c>
      <c r="C433" s="280"/>
      <c r="D433" s="281"/>
      <c r="E433" s="24"/>
      <c r="F433" s="48" t="s">
        <v>250</v>
      </c>
      <c r="G433" s="279" t="str">
        <f>VLOOKUP(I428,数据库!$A$1:$J$64584,4,FALSE)</f>
        <v>小区监控</v>
      </c>
      <c r="H433" s="280"/>
      <c r="I433" s="281"/>
      <c r="J433" s="24"/>
      <c r="K433" s="48" t="s">
        <v>250</v>
      </c>
      <c r="L433" s="279" t="str">
        <f>VLOOKUP(N428,数据库!$A$1:$J$64584,4,FALSE)</f>
        <v>小区监控</v>
      </c>
      <c r="M433" s="280"/>
      <c r="N433" s="281"/>
    </row>
    <row r="434" spans="1:86" s="15" customFormat="1" ht="15" customHeight="1" x14ac:dyDescent="0.15">
      <c r="A434" s="16"/>
      <c r="B434" s="16"/>
      <c r="C434" s="30"/>
      <c r="D434" s="29"/>
      <c r="E434" s="16"/>
      <c r="F434" s="38"/>
      <c r="G434" s="16"/>
      <c r="H434" s="30"/>
      <c r="I434" s="29"/>
      <c r="J434" s="16"/>
      <c r="K434" s="38"/>
      <c r="L434" s="16"/>
      <c r="M434" s="30"/>
      <c r="N434" s="31"/>
      <c r="O434" s="17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/>
      <c r="BL434" s="9"/>
      <c r="BM434" s="9"/>
      <c r="BN434" s="9"/>
      <c r="BO434" s="9"/>
      <c r="BP434" s="9"/>
      <c r="BQ434" s="9"/>
      <c r="BR434" s="9"/>
      <c r="BS434" s="9"/>
      <c r="BT434" s="9"/>
      <c r="BU434" s="9"/>
      <c r="BV434" s="9"/>
      <c r="BW434" s="9"/>
      <c r="BX434" s="9"/>
      <c r="BY434" s="9"/>
      <c r="BZ434" s="9"/>
      <c r="CA434" s="9"/>
      <c r="CB434" s="9"/>
      <c r="CC434" s="9"/>
      <c r="CD434" s="9"/>
      <c r="CE434" s="9"/>
      <c r="CF434" s="9"/>
      <c r="CG434" s="9"/>
      <c r="CH434" s="9"/>
    </row>
    <row r="435" spans="1:86" ht="15" customHeight="1" x14ac:dyDescent="0.15">
      <c r="A435" s="277" t="s">
        <v>705</v>
      </c>
      <c r="B435" s="278"/>
      <c r="C435" s="33" t="s">
        <v>0</v>
      </c>
      <c r="D435" s="45">
        <f>D428+3</f>
        <v>391</v>
      </c>
      <c r="E435" s="24"/>
      <c r="F435" s="277" t="s">
        <v>705</v>
      </c>
      <c r="G435" s="278"/>
      <c r="H435" s="33" t="s">
        <v>0</v>
      </c>
      <c r="I435" s="45">
        <f>I428+3</f>
        <v>392</v>
      </c>
      <c r="J435" s="24"/>
      <c r="K435" s="277" t="s">
        <v>705</v>
      </c>
      <c r="L435" s="278"/>
      <c r="M435" s="33" t="s">
        <v>0</v>
      </c>
      <c r="N435" s="33">
        <f>N428+3</f>
        <v>393</v>
      </c>
    </row>
    <row r="436" spans="1:86" ht="15" customHeight="1" x14ac:dyDescent="0.15">
      <c r="A436" s="60" t="s">
        <v>16</v>
      </c>
      <c r="B436" s="58" t="str">
        <f>VLOOKUP(D435,数据库!$A$1:$J$64584,2,FALSE)</f>
        <v>协议板/CN4/GND</v>
      </c>
      <c r="C436" s="26" t="s">
        <v>17</v>
      </c>
      <c r="D436" s="35" t="str">
        <f>VLOOKUP(D435,数据库!$A$1:$J$64584,3,FALSE)</f>
        <v>KF/4</v>
      </c>
      <c r="E436" s="24"/>
      <c r="F436" s="36" t="s">
        <v>16</v>
      </c>
      <c r="G436" s="58" t="str">
        <f>VLOOKUP(I435,数据库!$A$1:$J$64584,2,FALSE)</f>
        <v>协议板/CN1/CAN1H</v>
      </c>
      <c r="H436" s="26" t="s">
        <v>17</v>
      </c>
      <c r="I436" s="35" t="str">
        <f>VLOOKUP(I435,数据库!$A$1:$J$64584,3,FALSE)</f>
        <v>F10a/1</v>
      </c>
      <c r="J436" s="24"/>
      <c r="K436" s="36" t="s">
        <v>16</v>
      </c>
      <c r="L436" s="58" t="str">
        <f>VLOOKUP(N435,数据库!$A$1:$J$64584,2,FALSE)</f>
        <v>协议板/CN1/CAN1L</v>
      </c>
      <c r="M436" s="26" t="s">
        <v>17</v>
      </c>
      <c r="N436" s="26" t="str">
        <f>VLOOKUP(N435,数据库!$A$1:$J$64584,3,FALSE)</f>
        <v>F10a/2</v>
      </c>
    </row>
    <row r="437" spans="1:86" ht="15" customHeight="1" x14ac:dyDescent="0.15">
      <c r="A437" s="60" t="s">
        <v>251</v>
      </c>
      <c r="B437" s="58" t="str">
        <f>VLOOKUP(D435,数据库!$A$1:$J$64584,6,FALSE)</f>
        <v>红针/(遥370：蓝针)</v>
      </c>
      <c r="C437" s="60" t="s">
        <v>19</v>
      </c>
      <c r="D437" s="35" t="str">
        <f>VLOOKUP(D435,数据库!$A$1:$J$64584,7,FALSE)</f>
        <v>半剥6.5</v>
      </c>
      <c r="E437" s="24"/>
      <c r="F437" s="36" t="s">
        <v>251</v>
      </c>
      <c r="G437" s="58" t="str">
        <f>VLOOKUP(I435,数据库!$A$1:$J$64584,6,FALSE)</f>
        <v>404：蓝针</v>
      </c>
      <c r="H437" s="60" t="s">
        <v>19</v>
      </c>
      <c r="I437" s="35" t="str">
        <f>VLOOKUP(I435,数据库!$A$1:$J$64584,7,FALSE)</f>
        <v>5558T</v>
      </c>
      <c r="J437" s="24"/>
      <c r="K437" s="36" t="s">
        <v>251</v>
      </c>
      <c r="L437" s="58" t="str">
        <f>VLOOKUP(N435,数据库!$A$1:$J$64584,6,FALSE)</f>
        <v>405：蓝针</v>
      </c>
      <c r="M437" s="60" t="s">
        <v>19</v>
      </c>
      <c r="N437" s="60" t="str">
        <f>VLOOKUP(N435,数据库!$A$1:$J$64584,7,FALSE)</f>
        <v>5558T</v>
      </c>
    </row>
    <row r="438" spans="1:86" ht="15" customHeight="1" x14ac:dyDescent="0.15">
      <c r="A438" s="58" t="s">
        <v>247</v>
      </c>
      <c r="B438" s="58" t="str">
        <f>VLOOKUP(D435,数据库!$A$1:$J$64584,5,FALSE)</f>
        <v>0.5黑</v>
      </c>
      <c r="C438" s="13" t="s">
        <v>248</v>
      </c>
      <c r="D438" s="40" t="e">
        <f>VLOOKUP(D435,数据库!$A$1:$J$64584,11,FALSE)</f>
        <v>#REF!</v>
      </c>
      <c r="E438" s="24"/>
      <c r="F438" s="31" t="s">
        <v>247</v>
      </c>
      <c r="G438" s="58" t="str">
        <f>VLOOKUP(I435,数据库!$A$1:$J$64584,5,FALSE)</f>
        <v>0.5黑</v>
      </c>
      <c r="H438" s="13" t="s">
        <v>248</v>
      </c>
      <c r="I438" s="40" t="e">
        <f>VLOOKUP(I435,数据库!$A$1:$J$64584,11,FALSE)</f>
        <v>#REF!</v>
      </c>
      <c r="J438" s="24"/>
      <c r="K438" s="31" t="s">
        <v>247</v>
      </c>
      <c r="L438" s="58" t="str">
        <f>VLOOKUP(N435,数据库!$A$1:$J$64584,5,FALSE)</f>
        <v>0.5黑</v>
      </c>
      <c r="M438" s="13" t="s">
        <v>248</v>
      </c>
      <c r="N438" s="27" t="e">
        <f>VLOOKUP(N435,数据库!$A$1:$J$64584,11,FALSE)</f>
        <v>#REF!</v>
      </c>
    </row>
    <row r="439" spans="1:86" ht="15" customHeight="1" x14ac:dyDescent="0.15">
      <c r="A439" s="58" t="s">
        <v>249</v>
      </c>
      <c r="B439" s="58">
        <f>VLOOKUP(D435,数据库!$A$1:$J$64584,8,FALSE)</f>
        <v>0</v>
      </c>
      <c r="C439" s="58" t="s">
        <v>280</v>
      </c>
      <c r="D439" s="56">
        <v>20</v>
      </c>
      <c r="E439" s="24"/>
      <c r="F439" s="31" t="s">
        <v>249</v>
      </c>
      <c r="G439" s="58">
        <f>VLOOKUP(I435,数据库!$A$1:$J$64584,8,FALSE)</f>
        <v>0</v>
      </c>
      <c r="H439" s="58" t="s">
        <v>280</v>
      </c>
      <c r="I439" s="56">
        <v>20</v>
      </c>
      <c r="J439" s="24"/>
      <c r="K439" s="31" t="s">
        <v>249</v>
      </c>
      <c r="L439" s="58">
        <f>VLOOKUP(N435,数据库!$A$1:$J$64584,8,FALSE)</f>
        <v>0</v>
      </c>
      <c r="M439" s="58" t="s">
        <v>280</v>
      </c>
      <c r="N439" s="58">
        <v>20</v>
      </c>
    </row>
    <row r="440" spans="1:86" ht="15" customHeight="1" x14ac:dyDescent="0.15">
      <c r="A440" s="55" t="s">
        <v>250</v>
      </c>
      <c r="B440" s="279" t="str">
        <f>VLOOKUP(D435,数据库!$A$1:$J$64584,4,FALSE)</f>
        <v>小区监控</v>
      </c>
      <c r="C440" s="280"/>
      <c r="D440" s="281"/>
      <c r="E440" s="24"/>
      <c r="F440" s="41" t="s">
        <v>250</v>
      </c>
      <c r="G440" s="279" t="str">
        <f>VLOOKUP(I435,数据库!$A$1:$J$64584,4,FALSE)</f>
        <v>机器人功能/访客功能</v>
      </c>
      <c r="H440" s="280"/>
      <c r="I440" s="281"/>
      <c r="J440" s="24"/>
      <c r="K440" s="41" t="s">
        <v>250</v>
      </c>
      <c r="L440" s="279" t="str">
        <f>VLOOKUP(N435,数据库!$A$1:$J$64584,4,FALSE)</f>
        <v>机器人功能/访客功能</v>
      </c>
      <c r="M440" s="280"/>
      <c r="N440" s="281"/>
    </row>
    <row r="441" spans="1:86" s="15" customFormat="1" ht="15" customHeight="1" x14ac:dyDescent="0.15">
      <c r="A441" s="16"/>
      <c r="B441" s="16"/>
      <c r="C441" s="30"/>
      <c r="D441" s="30"/>
      <c r="E441" s="16"/>
      <c r="F441" s="29"/>
      <c r="G441" s="16"/>
      <c r="H441" s="30"/>
      <c r="I441" s="30"/>
      <c r="J441" s="16"/>
      <c r="K441" s="29"/>
      <c r="L441" s="16"/>
      <c r="M441" s="30"/>
      <c r="N441" s="31"/>
      <c r="O441" s="17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  <c r="BH441" s="9"/>
      <c r="BI441" s="9"/>
      <c r="BJ441" s="9"/>
      <c r="BK441" s="9"/>
      <c r="BL441" s="9"/>
      <c r="BM441" s="9"/>
      <c r="BN441" s="9"/>
      <c r="BO441" s="9"/>
      <c r="BP441" s="9"/>
      <c r="BQ441" s="9"/>
      <c r="BR441" s="9"/>
      <c r="BS441" s="9"/>
      <c r="BT441" s="9"/>
      <c r="BU441" s="9"/>
      <c r="BV441" s="9"/>
      <c r="BW441" s="9"/>
      <c r="BX441" s="9"/>
      <c r="BY441" s="9"/>
      <c r="BZ441" s="9"/>
      <c r="CA441" s="9"/>
      <c r="CB441" s="9"/>
      <c r="CC441" s="9"/>
      <c r="CD441" s="9"/>
      <c r="CE441" s="9"/>
      <c r="CF441" s="9"/>
      <c r="CG441" s="9"/>
      <c r="CH441" s="9"/>
    </row>
    <row r="442" spans="1:86" ht="15" customHeight="1" x14ac:dyDescent="0.15">
      <c r="A442" s="277" t="s">
        <v>705</v>
      </c>
      <c r="B442" s="278"/>
      <c r="C442" s="37" t="s">
        <v>0</v>
      </c>
      <c r="D442" s="45">
        <f>D435+3</f>
        <v>394</v>
      </c>
      <c r="E442" s="24"/>
      <c r="F442" s="277" t="s">
        <v>705</v>
      </c>
      <c r="G442" s="278"/>
      <c r="H442" s="37" t="s">
        <v>0</v>
      </c>
      <c r="I442" s="45">
        <f>I435+3</f>
        <v>395</v>
      </c>
      <c r="J442" s="24"/>
      <c r="K442" s="277" t="s">
        <v>705</v>
      </c>
      <c r="L442" s="278"/>
      <c r="M442" s="37" t="s">
        <v>0</v>
      </c>
      <c r="N442" s="37">
        <f>N435+3</f>
        <v>396</v>
      </c>
    </row>
    <row r="443" spans="1:86" ht="15" customHeight="1" x14ac:dyDescent="0.15">
      <c r="A443" s="60" t="s">
        <v>16</v>
      </c>
      <c r="B443" s="58" t="str">
        <f>VLOOKUP(D442,数据库!$A$1:$J$64584,2,FALSE)</f>
        <v>协议板/CN1/+24V</v>
      </c>
      <c r="C443" s="60" t="s">
        <v>17</v>
      </c>
      <c r="D443" s="35" t="str">
        <f>VLOOKUP(D442,数据库!$A$1:$J$64584,3,FALSE)</f>
        <v>F10a/3</v>
      </c>
      <c r="E443" s="24"/>
      <c r="F443" s="36" t="s">
        <v>16</v>
      </c>
      <c r="G443" s="58" t="str">
        <f>VLOOKUP(I442,数据库!$A$1:$J$64584,2,FALSE)</f>
        <v>协议板/CN1/GND</v>
      </c>
      <c r="H443" s="60" t="s">
        <v>17</v>
      </c>
      <c r="I443" s="35" t="str">
        <f>VLOOKUP(I442,数据库!$A$1:$J$64584,3,FALSE)</f>
        <v>F10a/4</v>
      </c>
      <c r="J443" s="24"/>
      <c r="K443" s="36" t="s">
        <v>16</v>
      </c>
      <c r="L443" s="58" t="str">
        <f>VLOOKUP(N442,数据库!$A$1:$J$64584,2,FALSE)</f>
        <v>协议板/CN1/CAN1H</v>
      </c>
      <c r="M443" s="60" t="s">
        <v>17</v>
      </c>
      <c r="N443" s="60" t="str">
        <f>VLOOKUP(N442,数据库!$A$1:$J$64584,3,FALSE)</f>
        <v>F10b/1</v>
      </c>
    </row>
    <row r="444" spans="1:86" ht="15" customHeight="1" x14ac:dyDescent="0.15">
      <c r="A444" s="60" t="s">
        <v>251</v>
      </c>
      <c r="B444" s="58" t="str">
        <f>VLOOKUP(D442,数据库!$A$1:$J$64584,6,FALSE)</f>
        <v>406：蓝针</v>
      </c>
      <c r="C444" s="46" t="s">
        <v>19</v>
      </c>
      <c r="D444" s="40" t="str">
        <f>VLOOKUP(D442,数据库!$A$1:$J$64584,7,FALSE)</f>
        <v>5558T</v>
      </c>
      <c r="E444" s="24"/>
      <c r="F444" s="31" t="s">
        <v>251</v>
      </c>
      <c r="G444" s="58" t="str">
        <f>VLOOKUP(I442,数据库!$A$1:$J$64584,6,FALSE)</f>
        <v>407：蓝针</v>
      </c>
      <c r="H444" s="46" t="s">
        <v>19</v>
      </c>
      <c r="I444" s="40" t="str">
        <f>VLOOKUP(I442,数据库!$A$1:$J$64584,7,FALSE)</f>
        <v>5558T</v>
      </c>
      <c r="J444" s="24"/>
      <c r="K444" s="31" t="s">
        <v>251</v>
      </c>
      <c r="L444" s="58" t="str">
        <f>VLOOKUP(N442,数据库!$A$1:$J$64584,6,FALSE)</f>
        <v>392：蓝针</v>
      </c>
      <c r="M444" s="46" t="s">
        <v>19</v>
      </c>
      <c r="N444" s="47" t="str">
        <f>VLOOKUP(N442,数据库!$A$1:$J$64584,7,FALSE)</f>
        <v>5556T</v>
      </c>
    </row>
    <row r="445" spans="1:86" ht="15" customHeight="1" x14ac:dyDescent="0.15">
      <c r="A445" s="58" t="s">
        <v>247</v>
      </c>
      <c r="B445" s="58" t="str">
        <f>VLOOKUP(D442,数据库!$A$1:$J$64584,5,FALSE)</f>
        <v>0.5黑</v>
      </c>
      <c r="C445" s="58" t="s">
        <v>248</v>
      </c>
      <c r="D445" s="56" t="e">
        <f>VLOOKUP(D442,数据库!$A$1:$J$64584,11,FALSE)</f>
        <v>#REF!</v>
      </c>
      <c r="E445" s="24"/>
      <c r="F445" s="31" t="s">
        <v>247</v>
      </c>
      <c r="G445" s="58" t="str">
        <f>VLOOKUP(I442,数据库!$A$1:$J$64584,5,FALSE)</f>
        <v>0.5黑</v>
      </c>
      <c r="H445" s="58" t="s">
        <v>248</v>
      </c>
      <c r="I445" s="56" t="e">
        <f>VLOOKUP(I442,数据库!$A$1:$J$64584,11,FALSE)</f>
        <v>#REF!</v>
      </c>
      <c r="J445" s="24"/>
      <c r="K445" s="31" t="s">
        <v>247</v>
      </c>
      <c r="L445" s="58" t="str">
        <f>VLOOKUP(N442,数据库!$A$1:$J$64584,5,FALSE)</f>
        <v>0.5黑</v>
      </c>
      <c r="M445" s="58" t="s">
        <v>248</v>
      </c>
      <c r="N445" s="58" t="e">
        <f>VLOOKUP(N442,数据库!$A$1:$J$64584,11,FALSE)</f>
        <v>#REF!</v>
      </c>
    </row>
    <row r="446" spans="1:86" ht="15" customHeight="1" x14ac:dyDescent="0.15">
      <c r="A446" s="58" t="s">
        <v>249</v>
      </c>
      <c r="B446" s="58">
        <f>VLOOKUP(D442,数据库!$A$1:$J$64584,8,FALSE)</f>
        <v>0</v>
      </c>
      <c r="C446" s="60" t="s">
        <v>280</v>
      </c>
      <c r="D446" s="30">
        <v>20</v>
      </c>
      <c r="E446" s="24"/>
      <c r="F446" s="41" t="s">
        <v>249</v>
      </c>
      <c r="G446" s="58">
        <f>VLOOKUP(I442,数据库!$A$1:$J$64584,8,FALSE)</f>
        <v>0</v>
      </c>
      <c r="H446" s="60" t="s">
        <v>280</v>
      </c>
      <c r="I446" s="30">
        <v>20</v>
      </c>
      <c r="J446" s="24"/>
      <c r="K446" s="41" t="s">
        <v>249</v>
      </c>
      <c r="L446" s="58">
        <f>VLOOKUP(N442,数据库!$A$1:$J$64584,8,FALSE)</f>
        <v>0</v>
      </c>
      <c r="M446" s="60" t="s">
        <v>280</v>
      </c>
      <c r="N446" s="58">
        <v>20</v>
      </c>
    </row>
    <row r="447" spans="1:86" ht="15" customHeight="1" x14ac:dyDescent="0.15">
      <c r="A447" s="55" t="s">
        <v>250</v>
      </c>
      <c r="B447" s="279" t="str">
        <f>VLOOKUP(D442,数据库!$A$1:$J$64584,4,FALSE)</f>
        <v>机器人功能/访客功能</v>
      </c>
      <c r="C447" s="280"/>
      <c r="D447" s="281"/>
      <c r="E447" s="24"/>
      <c r="F447" s="48" t="s">
        <v>250</v>
      </c>
      <c r="G447" s="279" t="str">
        <f>VLOOKUP(I442,数据库!$A$1:$J$64584,4,FALSE)</f>
        <v>机器人功能/访客功能</v>
      </c>
      <c r="H447" s="280"/>
      <c r="I447" s="281"/>
      <c r="J447" s="24"/>
      <c r="K447" s="48" t="s">
        <v>250</v>
      </c>
      <c r="L447" s="279" t="str">
        <f>VLOOKUP(N442,数据库!$A$1:$J$64584,4,FALSE)</f>
        <v>机器人功能</v>
      </c>
      <c r="M447" s="280"/>
      <c r="N447" s="281"/>
    </row>
    <row r="448" spans="1:86" s="15" customFormat="1" ht="15" customHeight="1" x14ac:dyDescent="0.15">
      <c r="A448" s="16"/>
      <c r="B448" s="16"/>
      <c r="C448" s="30"/>
      <c r="D448" s="29"/>
      <c r="E448" s="16"/>
      <c r="F448" s="38"/>
      <c r="G448" s="16"/>
      <c r="H448" s="30"/>
      <c r="I448" s="29"/>
      <c r="J448" s="16"/>
      <c r="K448" s="38"/>
      <c r="L448" s="16"/>
      <c r="M448" s="30"/>
      <c r="N448" s="31"/>
      <c r="O448" s="17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/>
      <c r="BL448" s="9"/>
      <c r="BM448" s="9"/>
      <c r="BN448" s="9"/>
      <c r="BO448" s="9"/>
      <c r="BP448" s="9"/>
      <c r="BQ448" s="9"/>
      <c r="BR448" s="9"/>
      <c r="BS448" s="9"/>
      <c r="BT448" s="9"/>
      <c r="BU448" s="9"/>
      <c r="BV448" s="9"/>
      <c r="BW448" s="9"/>
      <c r="BX448" s="9"/>
      <c r="BY448" s="9"/>
      <c r="BZ448" s="9"/>
      <c r="CA448" s="9"/>
      <c r="CB448" s="9"/>
      <c r="CC448" s="9"/>
      <c r="CD448" s="9"/>
      <c r="CE448" s="9"/>
      <c r="CF448" s="9"/>
      <c r="CG448" s="9"/>
      <c r="CH448" s="9"/>
    </row>
    <row r="449" spans="1:86" ht="15" customHeight="1" x14ac:dyDescent="0.15">
      <c r="A449" s="277" t="s">
        <v>705</v>
      </c>
      <c r="B449" s="278"/>
      <c r="C449" s="33" t="s">
        <v>0</v>
      </c>
      <c r="D449" s="45">
        <f>D442+3</f>
        <v>397</v>
      </c>
      <c r="E449" s="24"/>
      <c r="F449" s="277" t="s">
        <v>705</v>
      </c>
      <c r="G449" s="278"/>
      <c r="H449" s="33" t="s">
        <v>0</v>
      </c>
      <c r="I449" s="45">
        <f>I442+3</f>
        <v>398</v>
      </c>
      <c r="J449" s="24"/>
      <c r="K449" s="277" t="s">
        <v>705</v>
      </c>
      <c r="L449" s="278"/>
      <c r="M449" s="33" t="s">
        <v>0</v>
      </c>
      <c r="N449" s="33">
        <f>N442+3</f>
        <v>399</v>
      </c>
    </row>
    <row r="450" spans="1:86" ht="15" customHeight="1" x14ac:dyDescent="0.15">
      <c r="A450" s="60" t="s">
        <v>16</v>
      </c>
      <c r="B450" s="58" t="str">
        <f>VLOOKUP(D449,数据库!$A$1:$J$64584,2,FALSE)</f>
        <v>协议板/CN1/CAN1L</v>
      </c>
      <c r="C450" s="26" t="s">
        <v>17</v>
      </c>
      <c r="D450" s="35" t="str">
        <f>VLOOKUP(D449,数据库!$A$1:$J$64584,3,FALSE)</f>
        <v>F10b/2</v>
      </c>
      <c r="E450" s="24"/>
      <c r="F450" s="36" t="s">
        <v>16</v>
      </c>
      <c r="G450" s="58" t="str">
        <f>VLOOKUP(I449,数据库!$A$1:$J$64584,2,FALSE)</f>
        <v>协议板/CN1/+24V</v>
      </c>
      <c r="H450" s="26" t="s">
        <v>17</v>
      </c>
      <c r="I450" s="35" t="str">
        <f>VLOOKUP(I449,数据库!$A$1:$J$64584,3,FALSE)</f>
        <v>F10b/3</v>
      </c>
      <c r="J450" s="24"/>
      <c r="K450" s="36" t="s">
        <v>16</v>
      </c>
      <c r="L450" s="58" t="str">
        <f>VLOOKUP(N449,数据库!$A$1:$J$64584,2,FALSE)</f>
        <v>协议板/CN1/GND</v>
      </c>
      <c r="M450" s="26" t="s">
        <v>17</v>
      </c>
      <c r="N450" s="26" t="str">
        <f>VLOOKUP(N449,数据库!$A$1:$J$64584,3,FALSE)</f>
        <v>F10b/4</v>
      </c>
    </row>
    <row r="451" spans="1:86" ht="15" customHeight="1" x14ac:dyDescent="0.15">
      <c r="A451" s="60" t="s">
        <v>251</v>
      </c>
      <c r="B451" s="58" t="str">
        <f>VLOOKUP(D449,数据库!$A$1:$J$64584,6,FALSE)</f>
        <v>393：蓝针</v>
      </c>
      <c r="C451" s="60" t="s">
        <v>19</v>
      </c>
      <c r="D451" s="35" t="str">
        <f>VLOOKUP(D449,数据库!$A$1:$J$64584,7,FALSE)</f>
        <v>5556T</v>
      </c>
      <c r="E451" s="24"/>
      <c r="F451" s="36" t="s">
        <v>251</v>
      </c>
      <c r="G451" s="58" t="str">
        <f>VLOOKUP(I449,数据库!$A$1:$J$64584,6,FALSE)</f>
        <v>394：蓝针</v>
      </c>
      <c r="H451" s="60" t="s">
        <v>19</v>
      </c>
      <c r="I451" s="35" t="str">
        <f>VLOOKUP(I449,数据库!$A$1:$J$64584,7,FALSE)</f>
        <v>5556T</v>
      </c>
      <c r="J451" s="24"/>
      <c r="K451" s="36" t="s">
        <v>251</v>
      </c>
      <c r="L451" s="58" t="str">
        <f>VLOOKUP(N449,数据库!$A$1:$J$64584,6,FALSE)</f>
        <v>395：蓝针</v>
      </c>
      <c r="M451" s="60" t="s">
        <v>19</v>
      </c>
      <c r="N451" s="60" t="str">
        <f>VLOOKUP(N449,数据库!$A$1:$J$64584,7,FALSE)</f>
        <v>5556T</v>
      </c>
    </row>
    <row r="452" spans="1:86" ht="15" customHeight="1" x14ac:dyDescent="0.15">
      <c r="A452" s="58" t="s">
        <v>247</v>
      </c>
      <c r="B452" s="58" t="str">
        <f>VLOOKUP(D449,数据库!$A$1:$J$64584,5,FALSE)</f>
        <v>0.5黑</v>
      </c>
      <c r="C452" s="13" t="s">
        <v>248</v>
      </c>
      <c r="D452" s="40" t="e">
        <f>VLOOKUP(D449,数据库!$A$1:$J$64584,11,FALSE)</f>
        <v>#REF!</v>
      </c>
      <c r="E452" s="24"/>
      <c r="F452" s="31" t="s">
        <v>247</v>
      </c>
      <c r="G452" s="58" t="str">
        <f>VLOOKUP(I449,数据库!$A$1:$J$64584,5,FALSE)</f>
        <v>0.5黑</v>
      </c>
      <c r="H452" s="13" t="s">
        <v>248</v>
      </c>
      <c r="I452" s="40" t="e">
        <f>VLOOKUP(I449,数据库!$A$1:$J$64584,11,FALSE)</f>
        <v>#REF!</v>
      </c>
      <c r="J452" s="24"/>
      <c r="K452" s="31" t="s">
        <v>247</v>
      </c>
      <c r="L452" s="58" t="str">
        <f>VLOOKUP(N449,数据库!$A$1:$J$64584,5,FALSE)</f>
        <v>0.5黑</v>
      </c>
      <c r="M452" s="13" t="s">
        <v>248</v>
      </c>
      <c r="N452" s="27" t="e">
        <f>VLOOKUP(N449,数据库!$A$1:$J$64584,11,FALSE)</f>
        <v>#REF!</v>
      </c>
    </row>
    <row r="453" spans="1:86" ht="15" customHeight="1" x14ac:dyDescent="0.15">
      <c r="A453" s="58" t="s">
        <v>249</v>
      </c>
      <c r="B453" s="58">
        <f>VLOOKUP(D449,数据库!$A$1:$J$64584,8,FALSE)</f>
        <v>0</v>
      </c>
      <c r="C453" s="58" t="s">
        <v>280</v>
      </c>
      <c r="D453" s="56">
        <v>20</v>
      </c>
      <c r="E453" s="24"/>
      <c r="F453" s="31" t="s">
        <v>249</v>
      </c>
      <c r="G453" s="58">
        <f>VLOOKUP(I449,数据库!$A$1:$J$64584,8,FALSE)</f>
        <v>0</v>
      </c>
      <c r="H453" s="58" t="s">
        <v>280</v>
      </c>
      <c r="I453" s="56">
        <v>20</v>
      </c>
      <c r="J453" s="24"/>
      <c r="K453" s="31" t="s">
        <v>249</v>
      </c>
      <c r="L453" s="58">
        <f>VLOOKUP(N449,数据库!$A$1:$J$64584,8,FALSE)</f>
        <v>0</v>
      </c>
      <c r="M453" s="58" t="s">
        <v>280</v>
      </c>
      <c r="N453" s="58">
        <v>20</v>
      </c>
    </row>
    <row r="454" spans="1:86" ht="15" customHeight="1" x14ac:dyDescent="0.15">
      <c r="A454" s="55" t="s">
        <v>250</v>
      </c>
      <c r="B454" s="279" t="str">
        <f>VLOOKUP(D449,数据库!$A$1:$J$64584,4,FALSE)</f>
        <v>机器人功能</v>
      </c>
      <c r="C454" s="280"/>
      <c r="D454" s="281"/>
      <c r="E454" s="24"/>
      <c r="F454" s="41" t="s">
        <v>250</v>
      </c>
      <c r="G454" s="279" t="str">
        <f>VLOOKUP(I449,数据库!$A$1:$J$64584,4,FALSE)</f>
        <v>机器人功能</v>
      </c>
      <c r="H454" s="280"/>
      <c r="I454" s="281"/>
      <c r="J454" s="24"/>
      <c r="K454" s="41" t="s">
        <v>250</v>
      </c>
      <c r="L454" s="279" t="str">
        <f>VLOOKUP(N449,数据库!$A$1:$J$64584,4,FALSE)</f>
        <v>机器人功能</v>
      </c>
      <c r="M454" s="280"/>
      <c r="N454" s="281"/>
    </row>
    <row r="455" spans="1:86" s="15" customFormat="1" ht="15" customHeight="1" x14ac:dyDescent="0.15">
      <c r="A455" s="16"/>
      <c r="B455" s="16"/>
      <c r="C455" s="30"/>
      <c r="D455" s="30"/>
      <c r="E455" s="16"/>
      <c r="F455" s="29"/>
      <c r="G455" s="16"/>
      <c r="H455" s="30"/>
      <c r="I455" s="30"/>
      <c r="J455" s="16"/>
      <c r="K455" s="29"/>
      <c r="L455" s="16"/>
      <c r="M455" s="30"/>
      <c r="N455" s="31"/>
      <c r="O455" s="17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  <c r="BH455" s="9"/>
      <c r="BI455" s="9"/>
      <c r="BJ455" s="9"/>
      <c r="BK455" s="9"/>
      <c r="BL455" s="9"/>
      <c r="BM455" s="9"/>
      <c r="BN455" s="9"/>
      <c r="BO455" s="9"/>
      <c r="BP455" s="9"/>
      <c r="BQ455" s="9"/>
      <c r="BR455" s="9"/>
      <c r="BS455" s="9"/>
      <c r="BT455" s="9"/>
      <c r="BU455" s="9"/>
      <c r="BV455" s="9"/>
      <c r="BW455" s="9"/>
      <c r="BX455" s="9"/>
      <c r="BY455" s="9"/>
      <c r="BZ455" s="9"/>
      <c r="CA455" s="9"/>
      <c r="CB455" s="9"/>
      <c r="CC455" s="9"/>
      <c r="CD455" s="9"/>
      <c r="CE455" s="9"/>
      <c r="CF455" s="9"/>
      <c r="CG455" s="9"/>
      <c r="CH455" s="9"/>
    </row>
    <row r="456" spans="1:86" ht="15" customHeight="1" x14ac:dyDescent="0.15">
      <c r="A456" s="277" t="s">
        <v>705</v>
      </c>
      <c r="B456" s="278"/>
      <c r="C456" s="37" t="s">
        <v>0</v>
      </c>
      <c r="D456" s="45">
        <f>D449+3</f>
        <v>400</v>
      </c>
      <c r="E456" s="24"/>
      <c r="F456" s="277" t="s">
        <v>705</v>
      </c>
      <c r="G456" s="278"/>
      <c r="H456" s="37" t="s">
        <v>0</v>
      </c>
      <c r="I456" s="45">
        <f>I449+3</f>
        <v>401</v>
      </c>
      <c r="J456" s="24"/>
      <c r="K456" s="277" t="s">
        <v>705</v>
      </c>
      <c r="L456" s="278"/>
      <c r="M456" s="37" t="s">
        <v>0</v>
      </c>
      <c r="N456" s="37">
        <f>N449+3</f>
        <v>402</v>
      </c>
    </row>
    <row r="457" spans="1:86" ht="15" customHeight="1" x14ac:dyDescent="0.15">
      <c r="A457" s="60" t="s">
        <v>16</v>
      </c>
      <c r="B457" s="58" t="str">
        <f>VLOOKUP(D456,数据库!$A$1:$J$64584,2,FALSE)</f>
        <v>协议板/CN4/MOD1+</v>
      </c>
      <c r="C457" s="60" t="s">
        <v>17</v>
      </c>
      <c r="D457" s="35" t="str">
        <f>VLOOKUP(D456,数据库!$A$1:$J$64584,3,FALSE)</f>
        <v>KF/1</v>
      </c>
      <c r="E457" s="24"/>
      <c r="F457" s="36" t="s">
        <v>16</v>
      </c>
      <c r="G457" s="58" t="str">
        <f>VLOOKUP(I456,数据库!$A$1:$J$64584,2,FALSE)</f>
        <v>协议板/CN4/MOD1-</v>
      </c>
      <c r="H457" s="60" t="s">
        <v>17</v>
      </c>
      <c r="I457" s="35" t="str">
        <f>VLOOKUP(I456,数据库!$A$1:$J$64584,3,FALSE)</f>
        <v>KF/2</v>
      </c>
      <c r="J457" s="24"/>
      <c r="K457" s="36" t="s">
        <v>16</v>
      </c>
      <c r="L457" s="58" t="str">
        <f>VLOOKUP(N456,数据库!$A$1:$J$64584,2,FALSE)</f>
        <v>协议板/CN4/+24V</v>
      </c>
      <c r="M457" s="60" t="s">
        <v>17</v>
      </c>
      <c r="N457" s="60" t="str">
        <f>VLOOKUP(N456,数据库!$A$1:$J$64584,3,FALSE)</f>
        <v>KF/3</v>
      </c>
    </row>
    <row r="458" spans="1:86" ht="15" customHeight="1" x14ac:dyDescent="0.15">
      <c r="A458" s="60" t="s">
        <v>251</v>
      </c>
      <c r="B458" s="58" t="str">
        <f>VLOOKUP(D456,数据库!$A$1:$J$64584,6,FALSE)</f>
        <v>红针/(遥334：蓝针)</v>
      </c>
      <c r="C458" s="46" t="s">
        <v>19</v>
      </c>
      <c r="D458" s="40" t="str">
        <f>VLOOKUP(D456,数据库!$A$1:$J$64584,7,FALSE)</f>
        <v>半剥6.5</v>
      </c>
      <c r="E458" s="24"/>
      <c r="F458" s="31" t="s">
        <v>251</v>
      </c>
      <c r="G458" s="58" t="str">
        <f>VLOOKUP(I456,数据库!$A$1:$J$64584,6,FALSE)</f>
        <v>红针/(遥335：蓝针)</v>
      </c>
      <c r="H458" s="46" t="s">
        <v>19</v>
      </c>
      <c r="I458" s="40" t="str">
        <f>VLOOKUP(I456,数据库!$A$1:$J$64584,7,FALSE)</f>
        <v>半剥6.5</v>
      </c>
      <c r="J458" s="24"/>
      <c r="K458" s="31" t="s">
        <v>251</v>
      </c>
      <c r="L458" s="58" t="str">
        <f>VLOOKUP(N456,数据库!$A$1:$J$64584,6,FALSE)</f>
        <v>红针/(遥333：蓝针)</v>
      </c>
      <c r="M458" s="46" t="s">
        <v>19</v>
      </c>
      <c r="N458" s="47" t="str">
        <f>VLOOKUP(N456,数据库!$A$1:$J$64584,7,FALSE)</f>
        <v>半剥6.5</v>
      </c>
    </row>
    <row r="459" spans="1:86" ht="15" customHeight="1" x14ac:dyDescent="0.15">
      <c r="A459" s="58" t="s">
        <v>247</v>
      </c>
      <c r="B459" s="58" t="str">
        <f>VLOOKUP(D456,数据库!$A$1:$J$64584,5,FALSE)</f>
        <v>0.5黑</v>
      </c>
      <c r="C459" s="58" t="s">
        <v>248</v>
      </c>
      <c r="D459" s="56" t="e">
        <f>VLOOKUP(D456,数据库!$A$1:$J$64584,11,FALSE)</f>
        <v>#REF!</v>
      </c>
      <c r="E459" s="24"/>
      <c r="F459" s="31" t="s">
        <v>247</v>
      </c>
      <c r="G459" s="58" t="str">
        <f>VLOOKUP(I456,数据库!$A$1:$J$64584,5,FALSE)</f>
        <v>0.5黑</v>
      </c>
      <c r="H459" s="58" t="s">
        <v>248</v>
      </c>
      <c r="I459" s="56" t="e">
        <f>VLOOKUP(I456,数据库!$A$1:$J$64584,11,FALSE)</f>
        <v>#REF!</v>
      </c>
      <c r="J459" s="24"/>
      <c r="K459" s="31" t="s">
        <v>247</v>
      </c>
      <c r="L459" s="58" t="str">
        <f>VLOOKUP(N456,数据库!$A$1:$J$64584,5,FALSE)</f>
        <v>0.5黑</v>
      </c>
      <c r="M459" s="58" t="s">
        <v>248</v>
      </c>
      <c r="N459" s="58" t="e">
        <f>VLOOKUP(N456,数据库!$A$1:$J$64584,11,FALSE)</f>
        <v>#REF!</v>
      </c>
    </row>
    <row r="460" spans="1:86" ht="15" customHeight="1" x14ac:dyDescent="0.15">
      <c r="A460" s="58" t="s">
        <v>249</v>
      </c>
      <c r="B460" s="58">
        <f>VLOOKUP(D456,数据库!$A$1:$J$64584,8,FALSE)</f>
        <v>0</v>
      </c>
      <c r="C460" s="60" t="s">
        <v>280</v>
      </c>
      <c r="D460" s="30">
        <v>20</v>
      </c>
      <c r="E460" s="24"/>
      <c r="F460" s="41" t="s">
        <v>249</v>
      </c>
      <c r="G460" s="58">
        <f>VLOOKUP(I456,数据库!$A$1:$J$64584,8,FALSE)</f>
        <v>0</v>
      </c>
      <c r="H460" s="60" t="s">
        <v>280</v>
      </c>
      <c r="I460" s="30">
        <v>20</v>
      </c>
      <c r="J460" s="24"/>
      <c r="K460" s="41" t="s">
        <v>249</v>
      </c>
      <c r="L460" s="58">
        <f>VLOOKUP(N456,数据库!$A$1:$J$64584,8,FALSE)</f>
        <v>0</v>
      </c>
      <c r="M460" s="60" t="s">
        <v>280</v>
      </c>
      <c r="N460" s="58">
        <v>20</v>
      </c>
    </row>
    <row r="461" spans="1:86" ht="15" customHeight="1" x14ac:dyDescent="0.15">
      <c r="A461" s="55" t="s">
        <v>250</v>
      </c>
      <c r="B461" s="279" t="str">
        <f>VLOOKUP(D456,数据库!$A$1:$J$64584,4,FALSE)</f>
        <v>机器人功能</v>
      </c>
      <c r="C461" s="280"/>
      <c r="D461" s="281"/>
      <c r="E461" s="24"/>
      <c r="F461" s="48" t="s">
        <v>250</v>
      </c>
      <c r="G461" s="279" t="str">
        <f>VLOOKUP(I456,数据库!$A$1:$J$64584,4,FALSE)</f>
        <v>机器人功能</v>
      </c>
      <c r="H461" s="280"/>
      <c r="I461" s="281"/>
      <c r="J461" s="24"/>
      <c r="K461" s="48" t="s">
        <v>250</v>
      </c>
      <c r="L461" s="279" t="str">
        <f>VLOOKUP(N456,数据库!$A$1:$J$64584,4,FALSE)</f>
        <v>机器人功能</v>
      </c>
      <c r="M461" s="280"/>
      <c r="N461" s="281"/>
    </row>
    <row r="462" spans="1:86" s="15" customFormat="1" ht="15" customHeight="1" x14ac:dyDescent="0.15">
      <c r="A462" s="16"/>
      <c r="B462" s="16"/>
      <c r="C462" s="30"/>
      <c r="D462" s="29"/>
      <c r="E462" s="16"/>
      <c r="F462" s="38"/>
      <c r="G462" s="16"/>
      <c r="H462" s="30"/>
      <c r="I462" s="29"/>
      <c r="J462" s="16"/>
      <c r="K462" s="38"/>
      <c r="L462" s="16"/>
      <c r="M462" s="30"/>
      <c r="N462" s="31"/>
      <c r="O462" s="17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  <c r="BM462" s="9"/>
      <c r="BN462" s="9"/>
      <c r="BO462" s="9"/>
      <c r="BP462" s="9"/>
      <c r="BQ462" s="9"/>
      <c r="BR462" s="9"/>
      <c r="BS462" s="9"/>
      <c r="BT462" s="9"/>
      <c r="BU462" s="9"/>
      <c r="BV462" s="9"/>
      <c r="BW462" s="9"/>
      <c r="BX462" s="9"/>
      <c r="BY462" s="9"/>
      <c r="BZ462" s="9"/>
      <c r="CA462" s="9"/>
      <c r="CB462" s="9"/>
      <c r="CC462" s="9"/>
      <c r="CD462" s="9"/>
      <c r="CE462" s="9"/>
      <c r="CF462" s="9"/>
      <c r="CG462" s="9"/>
      <c r="CH462" s="9"/>
    </row>
    <row r="463" spans="1:86" ht="15" customHeight="1" x14ac:dyDescent="0.15">
      <c r="A463" s="277" t="s">
        <v>705</v>
      </c>
      <c r="B463" s="278"/>
      <c r="C463" s="33" t="s">
        <v>0</v>
      </c>
      <c r="D463" s="45">
        <f>D456+3</f>
        <v>403</v>
      </c>
      <c r="E463" s="24"/>
      <c r="F463" s="277" t="s">
        <v>705</v>
      </c>
      <c r="G463" s="278"/>
      <c r="H463" s="33" t="s">
        <v>0</v>
      </c>
      <c r="I463" s="45">
        <f>I456+3</f>
        <v>404</v>
      </c>
      <c r="J463" s="24"/>
      <c r="K463" s="277" t="s">
        <v>705</v>
      </c>
      <c r="L463" s="278"/>
      <c r="M463" s="33" t="s">
        <v>0</v>
      </c>
      <c r="N463" s="33">
        <f>N456+3</f>
        <v>405</v>
      </c>
    </row>
    <row r="464" spans="1:86" ht="15" customHeight="1" x14ac:dyDescent="0.15">
      <c r="A464" s="60" t="s">
        <v>16</v>
      </c>
      <c r="B464" s="58" t="str">
        <f>VLOOKUP(D463,数据库!$A$1:$J$64584,2,FALSE)</f>
        <v>协议板/CN4/GND</v>
      </c>
      <c r="C464" s="26" t="s">
        <v>17</v>
      </c>
      <c r="D464" s="35" t="str">
        <f>VLOOKUP(D463,数据库!$A$1:$J$64584,3,FALSE)</f>
        <v>KF/4</v>
      </c>
      <c r="E464" s="24"/>
      <c r="F464" s="36" t="s">
        <v>16</v>
      </c>
      <c r="G464" s="58" t="str">
        <f>VLOOKUP(I463,数据库!$A$1:$J$64584,2,FALSE)</f>
        <v>协议板/CN1/CAN1H</v>
      </c>
      <c r="H464" s="26" t="s">
        <v>17</v>
      </c>
      <c r="I464" s="35" t="str">
        <f>VLOOKUP(I463,数据库!$A$1:$J$64584,3,FALSE)</f>
        <v>F10b/1</v>
      </c>
      <c r="J464" s="24"/>
      <c r="K464" s="36" t="s">
        <v>16</v>
      </c>
      <c r="L464" s="58" t="str">
        <f>VLOOKUP(N463,数据库!$A$1:$J$64584,2,FALSE)</f>
        <v>协议板/CN1/CAN1L</v>
      </c>
      <c r="M464" s="26" t="s">
        <v>17</v>
      </c>
      <c r="N464" s="26" t="str">
        <f>VLOOKUP(N463,数据库!$A$1:$J$64584,3,FALSE)</f>
        <v>F10b/2</v>
      </c>
    </row>
    <row r="465" spans="1:86" ht="15" customHeight="1" x14ac:dyDescent="0.15">
      <c r="A465" s="60" t="s">
        <v>251</v>
      </c>
      <c r="B465" s="58" t="str">
        <f>VLOOKUP(D463,数据库!$A$1:$J$64584,6,FALSE)</f>
        <v>红针/(遥332：蓝针)</v>
      </c>
      <c r="C465" s="60" t="s">
        <v>19</v>
      </c>
      <c r="D465" s="35" t="str">
        <f>VLOOKUP(D463,数据库!$A$1:$J$64584,7,FALSE)</f>
        <v>半剥6.5</v>
      </c>
      <c r="E465" s="24"/>
      <c r="F465" s="36" t="s">
        <v>251</v>
      </c>
      <c r="G465" s="58" t="str">
        <f>VLOOKUP(I463,数据库!$A$1:$J$64584,6,FALSE)</f>
        <v>392：蓝针</v>
      </c>
      <c r="H465" s="60" t="s">
        <v>19</v>
      </c>
      <c r="I465" s="35" t="str">
        <f>VLOOKUP(I463,数据库!$A$1:$J$64584,7,FALSE)</f>
        <v>5556T</v>
      </c>
      <c r="J465" s="24"/>
      <c r="K465" s="36" t="s">
        <v>251</v>
      </c>
      <c r="L465" s="58" t="str">
        <f>VLOOKUP(N463,数据库!$A$1:$J$64584,6,FALSE)</f>
        <v>393：蓝针</v>
      </c>
      <c r="M465" s="60" t="s">
        <v>19</v>
      </c>
      <c r="N465" s="60" t="str">
        <f>VLOOKUP(N463,数据库!$A$1:$J$64584,7,FALSE)</f>
        <v>5556T</v>
      </c>
    </row>
    <row r="466" spans="1:86" ht="15" customHeight="1" x14ac:dyDescent="0.15">
      <c r="A466" s="58" t="s">
        <v>247</v>
      </c>
      <c r="B466" s="58" t="str">
        <f>VLOOKUP(D463,数据库!$A$1:$J$64584,5,FALSE)</f>
        <v>0.5黑</v>
      </c>
      <c r="C466" s="13" t="s">
        <v>248</v>
      </c>
      <c r="D466" s="40" t="e">
        <f>VLOOKUP(D463,数据库!$A$1:$J$64584,11,FALSE)</f>
        <v>#REF!</v>
      </c>
      <c r="E466" s="24"/>
      <c r="F466" s="31" t="s">
        <v>247</v>
      </c>
      <c r="G466" s="58" t="str">
        <f>VLOOKUP(I463,数据库!$A$1:$J$64584,5,FALSE)</f>
        <v>0.5黑</v>
      </c>
      <c r="H466" s="13" t="s">
        <v>248</v>
      </c>
      <c r="I466" s="40" t="e">
        <f>VLOOKUP(I463,数据库!$A$1:$J$64584,11,FALSE)</f>
        <v>#REF!</v>
      </c>
      <c r="J466" s="24"/>
      <c r="K466" s="31" t="s">
        <v>247</v>
      </c>
      <c r="L466" s="58" t="str">
        <f>VLOOKUP(N463,数据库!$A$1:$J$64584,5,FALSE)</f>
        <v>0.5黑</v>
      </c>
      <c r="M466" s="13" t="s">
        <v>248</v>
      </c>
      <c r="N466" s="27" t="e">
        <f>VLOOKUP(N463,数据库!$A$1:$J$64584,11,FALSE)</f>
        <v>#REF!</v>
      </c>
    </row>
    <row r="467" spans="1:86" ht="15" customHeight="1" x14ac:dyDescent="0.15">
      <c r="A467" s="58" t="s">
        <v>249</v>
      </c>
      <c r="B467" s="58">
        <f>VLOOKUP(D463,数据库!$A$1:$J$64584,8,FALSE)</f>
        <v>0</v>
      </c>
      <c r="C467" s="58" t="s">
        <v>280</v>
      </c>
      <c r="D467" s="56">
        <v>20</v>
      </c>
      <c r="E467" s="24"/>
      <c r="F467" s="31" t="s">
        <v>249</v>
      </c>
      <c r="G467" s="58">
        <f>VLOOKUP(I463,数据库!$A$1:$J$64584,8,FALSE)</f>
        <v>0</v>
      </c>
      <c r="H467" s="58" t="s">
        <v>280</v>
      </c>
      <c r="I467" s="56">
        <v>20</v>
      </c>
      <c r="J467" s="24"/>
      <c r="K467" s="31" t="s">
        <v>249</v>
      </c>
      <c r="L467" s="58">
        <f>VLOOKUP(N463,数据库!$A$1:$J$64584,8,FALSE)</f>
        <v>0</v>
      </c>
      <c r="M467" s="58" t="s">
        <v>280</v>
      </c>
      <c r="N467" s="58">
        <v>20</v>
      </c>
    </row>
    <row r="468" spans="1:86" ht="15" customHeight="1" x14ac:dyDescent="0.15">
      <c r="A468" s="55" t="s">
        <v>250</v>
      </c>
      <c r="B468" s="279" t="str">
        <f>VLOOKUP(D463,数据库!$A$1:$J$64584,4,FALSE)</f>
        <v>机器人功能</v>
      </c>
      <c r="C468" s="280"/>
      <c r="D468" s="281"/>
      <c r="E468" s="24"/>
      <c r="F468" s="41" t="s">
        <v>250</v>
      </c>
      <c r="G468" s="279" t="str">
        <f>VLOOKUP(I463,数据库!$A$1:$J$64584,4,FALSE)</f>
        <v>访客功能</v>
      </c>
      <c r="H468" s="280"/>
      <c r="I468" s="281"/>
      <c r="J468" s="24"/>
      <c r="K468" s="41" t="s">
        <v>250</v>
      </c>
      <c r="L468" s="279" t="str">
        <f>VLOOKUP(N463,数据库!$A$1:$J$64584,4,FALSE)</f>
        <v>访客功能</v>
      </c>
      <c r="M468" s="280"/>
      <c r="N468" s="281"/>
    </row>
    <row r="469" spans="1:86" s="15" customFormat="1" ht="15" customHeight="1" x14ac:dyDescent="0.15">
      <c r="A469" s="16"/>
      <c r="B469" s="16"/>
      <c r="C469" s="30"/>
      <c r="D469" s="30"/>
      <c r="E469" s="16"/>
      <c r="F469" s="29"/>
      <c r="G469" s="16"/>
      <c r="H469" s="30"/>
      <c r="I469" s="30"/>
      <c r="J469" s="16"/>
      <c r="K469" s="29"/>
      <c r="L469" s="16"/>
      <c r="M469" s="30"/>
      <c r="N469" s="31"/>
      <c r="O469" s="17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  <c r="BL469" s="9"/>
      <c r="BM469" s="9"/>
      <c r="BN469" s="9"/>
      <c r="BO469" s="9"/>
      <c r="BP469" s="9"/>
      <c r="BQ469" s="9"/>
      <c r="BR469" s="9"/>
      <c r="BS469" s="9"/>
      <c r="BT469" s="9"/>
      <c r="BU469" s="9"/>
      <c r="BV469" s="9"/>
      <c r="BW469" s="9"/>
      <c r="BX469" s="9"/>
      <c r="BY469" s="9"/>
      <c r="BZ469" s="9"/>
      <c r="CA469" s="9"/>
      <c r="CB469" s="9"/>
      <c r="CC469" s="9"/>
      <c r="CD469" s="9"/>
      <c r="CE469" s="9"/>
      <c r="CF469" s="9"/>
      <c r="CG469" s="9"/>
      <c r="CH469" s="9"/>
    </row>
    <row r="470" spans="1:86" ht="15" customHeight="1" x14ac:dyDescent="0.15">
      <c r="A470" s="277" t="s">
        <v>705</v>
      </c>
      <c r="B470" s="278"/>
      <c r="C470" s="37" t="s">
        <v>0</v>
      </c>
      <c r="D470" s="45">
        <f>D463+3</f>
        <v>406</v>
      </c>
      <c r="E470" s="24"/>
      <c r="F470" s="277" t="s">
        <v>705</v>
      </c>
      <c r="G470" s="278"/>
      <c r="H470" s="37" t="s">
        <v>0</v>
      </c>
      <c r="I470" s="45">
        <f>I463+3</f>
        <v>407</v>
      </c>
      <c r="J470" s="24"/>
      <c r="K470" s="277" t="s">
        <v>705</v>
      </c>
      <c r="L470" s="278"/>
      <c r="M470" s="37" t="s">
        <v>0</v>
      </c>
      <c r="N470" s="37">
        <f>N463+3</f>
        <v>408</v>
      </c>
    </row>
    <row r="471" spans="1:86" ht="15" customHeight="1" x14ac:dyDescent="0.15">
      <c r="A471" s="60" t="s">
        <v>16</v>
      </c>
      <c r="B471" s="58" t="str">
        <f>VLOOKUP(D470,数据库!$A$1:$J$64584,2,FALSE)</f>
        <v>协议板/CN1/+24V</v>
      </c>
      <c r="C471" s="60" t="s">
        <v>17</v>
      </c>
      <c r="D471" s="35" t="str">
        <f>VLOOKUP(D470,数据库!$A$1:$J$64584,3,FALSE)</f>
        <v>F10b/3</v>
      </c>
      <c r="E471" s="24"/>
      <c r="F471" s="36" t="s">
        <v>16</v>
      </c>
      <c r="G471" s="58" t="str">
        <f>VLOOKUP(I470,数据库!$A$1:$J$64584,2,FALSE)</f>
        <v>协议板/CN1/GND</v>
      </c>
      <c r="H471" s="60" t="s">
        <v>17</v>
      </c>
      <c r="I471" s="35" t="str">
        <f>VLOOKUP(I470,数据库!$A$1:$J$64584,3,FALSE)</f>
        <v>F10b/4</v>
      </c>
      <c r="J471" s="24"/>
      <c r="K471" s="36" t="s">
        <v>16</v>
      </c>
      <c r="L471" s="58" t="str">
        <f>VLOOKUP(N470,数据库!$A$1:$J$64584,2,FALSE)</f>
        <v>协议板/CN4/MOD1+</v>
      </c>
      <c r="M471" s="60" t="s">
        <v>17</v>
      </c>
      <c r="N471" s="60" t="str">
        <f>VLOOKUP(N470,数据库!$A$1:$J$64584,3,FALSE)</f>
        <v>KF/1</v>
      </c>
    </row>
    <row r="472" spans="1:86" ht="15" customHeight="1" x14ac:dyDescent="0.15">
      <c r="A472" s="60" t="s">
        <v>251</v>
      </c>
      <c r="B472" s="58" t="str">
        <f>VLOOKUP(D470,数据库!$A$1:$J$64584,6,FALSE)</f>
        <v>394：蓝针</v>
      </c>
      <c r="C472" s="46" t="s">
        <v>19</v>
      </c>
      <c r="D472" s="40" t="str">
        <f>VLOOKUP(D470,数据库!$A$1:$J$64584,7,FALSE)</f>
        <v>5556T</v>
      </c>
      <c r="E472" s="24"/>
      <c r="F472" s="31" t="s">
        <v>251</v>
      </c>
      <c r="G472" s="58" t="str">
        <f>VLOOKUP(I470,数据库!$A$1:$J$64584,6,FALSE)</f>
        <v>395：蓝针</v>
      </c>
      <c r="H472" s="46" t="s">
        <v>19</v>
      </c>
      <c r="I472" s="40" t="str">
        <f>VLOOKUP(I470,数据库!$A$1:$J$64584,7,FALSE)</f>
        <v>5556T</v>
      </c>
      <c r="J472" s="24"/>
      <c r="K472" s="31" t="s">
        <v>251</v>
      </c>
      <c r="L472" s="58" t="str">
        <f>VLOOKUP(N470,数据库!$A$1:$J$64584,6,FALSE)</f>
        <v>红针/(遥367：蓝针)</v>
      </c>
      <c r="M472" s="46" t="s">
        <v>19</v>
      </c>
      <c r="N472" s="47" t="str">
        <f>VLOOKUP(N470,数据库!$A$1:$J$64584,7,FALSE)</f>
        <v>半剥6.5</v>
      </c>
    </row>
    <row r="473" spans="1:86" ht="15" customHeight="1" x14ac:dyDescent="0.15">
      <c r="A473" s="58" t="s">
        <v>247</v>
      </c>
      <c r="B473" s="58" t="str">
        <f>VLOOKUP(D470,数据库!$A$1:$J$64584,5,FALSE)</f>
        <v>0.5黑</v>
      </c>
      <c r="C473" s="58" t="s">
        <v>248</v>
      </c>
      <c r="D473" s="56" t="e">
        <f>VLOOKUP(D470,数据库!$A$1:$J$64584,11,FALSE)</f>
        <v>#REF!</v>
      </c>
      <c r="E473" s="24"/>
      <c r="F473" s="31" t="s">
        <v>247</v>
      </c>
      <c r="G473" s="58" t="str">
        <f>VLOOKUP(I470,数据库!$A$1:$J$64584,5,FALSE)</f>
        <v>0.5黑</v>
      </c>
      <c r="H473" s="58" t="s">
        <v>248</v>
      </c>
      <c r="I473" s="56" t="e">
        <f>VLOOKUP(I470,数据库!$A$1:$J$64584,11,FALSE)</f>
        <v>#REF!</v>
      </c>
      <c r="J473" s="24"/>
      <c r="K473" s="31" t="s">
        <v>247</v>
      </c>
      <c r="L473" s="58" t="str">
        <f>VLOOKUP(N470,数据库!$A$1:$J$64584,5,FALSE)</f>
        <v>0.5黑</v>
      </c>
      <c r="M473" s="58" t="s">
        <v>248</v>
      </c>
      <c r="N473" s="58" t="e">
        <f>VLOOKUP(N470,数据库!$A$1:$J$64584,11,FALSE)</f>
        <v>#REF!</v>
      </c>
    </row>
    <row r="474" spans="1:86" ht="15" customHeight="1" x14ac:dyDescent="0.15">
      <c r="A474" s="58" t="s">
        <v>249</v>
      </c>
      <c r="B474" s="58">
        <f>VLOOKUP(D470,数据库!$A$1:$J$64584,8,FALSE)</f>
        <v>0</v>
      </c>
      <c r="C474" s="60" t="s">
        <v>280</v>
      </c>
      <c r="D474" s="30">
        <v>20</v>
      </c>
      <c r="E474" s="24"/>
      <c r="F474" s="41" t="s">
        <v>249</v>
      </c>
      <c r="G474" s="58">
        <f>VLOOKUP(I470,数据库!$A$1:$J$64584,8,FALSE)</f>
        <v>0</v>
      </c>
      <c r="H474" s="60" t="s">
        <v>280</v>
      </c>
      <c r="I474" s="30">
        <v>20</v>
      </c>
      <c r="J474" s="24"/>
      <c r="K474" s="41" t="s">
        <v>249</v>
      </c>
      <c r="L474" s="58">
        <f>VLOOKUP(N470,数据库!$A$1:$J$64584,8,FALSE)</f>
        <v>0</v>
      </c>
      <c r="M474" s="60" t="s">
        <v>280</v>
      </c>
      <c r="N474" s="58">
        <v>20</v>
      </c>
    </row>
    <row r="475" spans="1:86" ht="15" customHeight="1" x14ac:dyDescent="0.15">
      <c r="A475" s="55" t="s">
        <v>250</v>
      </c>
      <c r="B475" s="279" t="str">
        <f>VLOOKUP(D470,数据库!$A$1:$J$64584,4,FALSE)</f>
        <v>访客功能</v>
      </c>
      <c r="C475" s="280"/>
      <c r="D475" s="281"/>
      <c r="E475" s="24"/>
      <c r="F475" s="48" t="s">
        <v>250</v>
      </c>
      <c r="G475" s="279" t="str">
        <f>VLOOKUP(I470,数据库!$A$1:$J$64584,4,FALSE)</f>
        <v>访客功能</v>
      </c>
      <c r="H475" s="280"/>
      <c r="I475" s="281"/>
      <c r="J475" s="24"/>
      <c r="K475" s="48" t="s">
        <v>250</v>
      </c>
      <c r="L475" s="279" t="str">
        <f>VLOOKUP(N470,数据库!$A$1:$J$64584,4,FALSE)</f>
        <v>访客功能</v>
      </c>
      <c r="M475" s="280"/>
      <c r="N475" s="281"/>
    </row>
    <row r="476" spans="1:86" s="15" customFormat="1" ht="15" customHeight="1" x14ac:dyDescent="0.15">
      <c r="A476" s="16"/>
      <c r="B476" s="16"/>
      <c r="C476" s="30"/>
      <c r="D476" s="29"/>
      <c r="E476" s="16"/>
      <c r="F476" s="38"/>
      <c r="G476" s="16"/>
      <c r="H476" s="30"/>
      <c r="I476" s="29"/>
      <c r="J476" s="16"/>
      <c r="K476" s="38"/>
      <c r="L476" s="16"/>
      <c r="M476" s="30"/>
      <c r="N476" s="31"/>
      <c r="O476" s="17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  <c r="BM476" s="9"/>
      <c r="BN476" s="9"/>
      <c r="BO476" s="9"/>
      <c r="BP476" s="9"/>
      <c r="BQ476" s="9"/>
      <c r="BR476" s="9"/>
      <c r="BS476" s="9"/>
      <c r="BT476" s="9"/>
      <c r="BU476" s="9"/>
      <c r="BV476" s="9"/>
      <c r="BW476" s="9"/>
      <c r="BX476" s="9"/>
      <c r="BY476" s="9"/>
      <c r="BZ476" s="9"/>
      <c r="CA476" s="9"/>
      <c r="CB476" s="9"/>
      <c r="CC476" s="9"/>
      <c r="CD476" s="9"/>
      <c r="CE476" s="9"/>
      <c r="CF476" s="9"/>
      <c r="CG476" s="9"/>
      <c r="CH476" s="9"/>
    </row>
    <row r="477" spans="1:86" ht="15" customHeight="1" x14ac:dyDescent="0.15">
      <c r="A477" s="277" t="s">
        <v>705</v>
      </c>
      <c r="B477" s="278"/>
      <c r="C477" s="33" t="s">
        <v>0</v>
      </c>
      <c r="D477" s="45">
        <f>D470+3</f>
        <v>409</v>
      </c>
      <c r="E477" s="24"/>
      <c r="F477" s="277" t="s">
        <v>705</v>
      </c>
      <c r="G477" s="278"/>
      <c r="H477" s="33" t="s">
        <v>0</v>
      </c>
      <c r="I477" s="45">
        <f>I470+3</f>
        <v>410</v>
      </c>
      <c r="J477" s="24"/>
      <c r="K477" s="277" t="s">
        <v>705</v>
      </c>
      <c r="L477" s="278"/>
      <c r="M477" s="33" t="s">
        <v>0</v>
      </c>
      <c r="N477" s="33">
        <f>N470+3</f>
        <v>411</v>
      </c>
    </row>
    <row r="478" spans="1:86" ht="15" customHeight="1" x14ac:dyDescent="0.15">
      <c r="A478" s="60" t="s">
        <v>16</v>
      </c>
      <c r="B478" s="58" t="str">
        <f>VLOOKUP(D477,数据库!$A$1:$J$64584,2,FALSE)</f>
        <v>协议板/CN4/MOD1-</v>
      </c>
      <c r="C478" s="26" t="s">
        <v>17</v>
      </c>
      <c r="D478" s="35" t="str">
        <f>VLOOKUP(D477,数据库!$A$1:$J$64584,3,FALSE)</f>
        <v>KF/2</v>
      </c>
      <c r="E478" s="24"/>
      <c r="F478" s="36" t="s">
        <v>16</v>
      </c>
      <c r="G478" s="58" t="str">
        <f>VLOOKUP(I477,数据库!$A$1:$J$64584,2,FALSE)</f>
        <v>协议板/CN4/+24V</v>
      </c>
      <c r="H478" s="26" t="s">
        <v>17</v>
      </c>
      <c r="I478" s="35" t="str">
        <f>VLOOKUP(I477,数据库!$A$1:$J$64584,3,FALSE)</f>
        <v>KF/3</v>
      </c>
      <c r="J478" s="24"/>
      <c r="K478" s="36" t="s">
        <v>16</v>
      </c>
      <c r="L478" s="58" t="str">
        <f>VLOOKUP(N477,数据库!$A$1:$J$64584,2,FALSE)</f>
        <v>协议板/CN4/GND</v>
      </c>
      <c r="M478" s="26" t="s">
        <v>17</v>
      </c>
      <c r="N478" s="26" t="str">
        <f>VLOOKUP(N477,数据库!$A$1:$J$64584,3,FALSE)</f>
        <v>KF/4</v>
      </c>
    </row>
    <row r="479" spans="1:86" ht="15" customHeight="1" x14ac:dyDescent="0.15">
      <c r="A479" s="60" t="s">
        <v>251</v>
      </c>
      <c r="B479" s="58" t="str">
        <f>VLOOKUP(D477,数据库!$A$1:$J$64584,6,FALSE)</f>
        <v>红针/(遥368：蓝针)</v>
      </c>
      <c r="C479" s="60" t="s">
        <v>19</v>
      </c>
      <c r="D479" s="35" t="str">
        <f>VLOOKUP(D477,数据库!$A$1:$J$64584,7,FALSE)</f>
        <v>半剥6.5</v>
      </c>
      <c r="E479" s="24"/>
      <c r="F479" s="36" t="s">
        <v>251</v>
      </c>
      <c r="G479" s="58" t="str">
        <f>VLOOKUP(I477,数据库!$A$1:$J$64584,6,FALSE)</f>
        <v>红针/(遥369：蓝针)</v>
      </c>
      <c r="H479" s="60" t="s">
        <v>19</v>
      </c>
      <c r="I479" s="35" t="str">
        <f>VLOOKUP(I477,数据库!$A$1:$J$64584,7,FALSE)</f>
        <v>半剥6.5</v>
      </c>
      <c r="J479" s="24"/>
      <c r="K479" s="36" t="s">
        <v>251</v>
      </c>
      <c r="L479" s="58" t="str">
        <f>VLOOKUP(N477,数据库!$A$1:$J$64584,6,FALSE)</f>
        <v>红针/(遥370：蓝针)</v>
      </c>
      <c r="M479" s="60" t="s">
        <v>19</v>
      </c>
      <c r="N479" s="60" t="str">
        <f>VLOOKUP(N477,数据库!$A$1:$J$64584,7,FALSE)</f>
        <v>半剥6.5</v>
      </c>
    </row>
    <row r="480" spans="1:86" ht="15" customHeight="1" x14ac:dyDescent="0.15">
      <c r="A480" s="58" t="s">
        <v>247</v>
      </c>
      <c r="B480" s="58" t="str">
        <f>VLOOKUP(D477,数据库!$A$1:$J$64584,5,FALSE)</f>
        <v>0.5黑</v>
      </c>
      <c r="C480" s="13" t="s">
        <v>248</v>
      </c>
      <c r="D480" s="40" t="e">
        <f>VLOOKUP(D477,数据库!$A$1:$J$64584,11,FALSE)</f>
        <v>#REF!</v>
      </c>
      <c r="E480" s="24"/>
      <c r="F480" s="31" t="s">
        <v>247</v>
      </c>
      <c r="G480" s="58" t="str">
        <f>VLOOKUP(I477,数据库!$A$1:$J$64584,5,FALSE)</f>
        <v>0.5黑</v>
      </c>
      <c r="H480" s="13" t="s">
        <v>248</v>
      </c>
      <c r="I480" s="40" t="e">
        <f>VLOOKUP(I477,数据库!$A$1:$J$64584,11,FALSE)</f>
        <v>#REF!</v>
      </c>
      <c r="J480" s="24"/>
      <c r="K480" s="31" t="s">
        <v>247</v>
      </c>
      <c r="L480" s="58" t="str">
        <f>VLOOKUP(N477,数据库!$A$1:$J$64584,5,FALSE)</f>
        <v>0.5黑</v>
      </c>
      <c r="M480" s="13" t="s">
        <v>248</v>
      </c>
      <c r="N480" s="27" t="e">
        <f>VLOOKUP(N477,数据库!$A$1:$J$64584,11,FALSE)</f>
        <v>#REF!</v>
      </c>
    </row>
    <row r="481" spans="1:86" ht="15" customHeight="1" x14ac:dyDescent="0.15">
      <c r="A481" s="58" t="s">
        <v>249</v>
      </c>
      <c r="B481" s="58">
        <f>VLOOKUP(D477,数据库!$A$1:$J$64584,8,FALSE)</f>
        <v>0</v>
      </c>
      <c r="C481" s="58" t="s">
        <v>280</v>
      </c>
      <c r="D481" s="56">
        <v>20</v>
      </c>
      <c r="E481" s="24"/>
      <c r="F481" s="31" t="s">
        <v>249</v>
      </c>
      <c r="G481" s="58">
        <f>VLOOKUP(I477,数据库!$A$1:$J$64584,8,FALSE)</f>
        <v>0</v>
      </c>
      <c r="H481" s="58" t="s">
        <v>280</v>
      </c>
      <c r="I481" s="56">
        <v>20</v>
      </c>
      <c r="J481" s="24"/>
      <c r="K481" s="31" t="s">
        <v>249</v>
      </c>
      <c r="L481" s="58">
        <f>VLOOKUP(N477,数据库!$A$1:$J$64584,8,FALSE)</f>
        <v>0</v>
      </c>
      <c r="M481" s="58" t="s">
        <v>280</v>
      </c>
      <c r="N481" s="58">
        <v>20</v>
      </c>
    </row>
    <row r="482" spans="1:86" ht="15" customHeight="1" x14ac:dyDescent="0.15">
      <c r="A482" s="55" t="s">
        <v>250</v>
      </c>
      <c r="B482" s="279" t="str">
        <f>VLOOKUP(D477,数据库!$A$1:$J$64584,4,FALSE)</f>
        <v>访客功能</v>
      </c>
      <c r="C482" s="280"/>
      <c r="D482" s="281"/>
      <c r="E482" s="24"/>
      <c r="F482" s="41" t="s">
        <v>250</v>
      </c>
      <c r="G482" s="279" t="str">
        <f>VLOOKUP(I477,数据库!$A$1:$J$64584,4,FALSE)</f>
        <v>访客功能</v>
      </c>
      <c r="H482" s="280"/>
      <c r="I482" s="281"/>
      <c r="J482" s="24"/>
      <c r="K482" s="41" t="s">
        <v>250</v>
      </c>
      <c r="L482" s="279" t="str">
        <f>VLOOKUP(N477,数据库!$A$1:$J$64584,4,FALSE)</f>
        <v>访客功能</v>
      </c>
      <c r="M482" s="280"/>
      <c r="N482" s="281"/>
    </row>
    <row r="483" spans="1:86" s="15" customFormat="1" ht="15" customHeight="1" x14ac:dyDescent="0.15">
      <c r="A483" s="16"/>
      <c r="B483" s="16"/>
      <c r="C483" s="30"/>
      <c r="D483" s="30"/>
      <c r="E483" s="16"/>
      <c r="F483" s="29"/>
      <c r="G483" s="16"/>
      <c r="H483" s="30"/>
      <c r="I483" s="30"/>
      <c r="J483" s="16"/>
      <c r="K483" s="29"/>
      <c r="L483" s="16"/>
      <c r="M483" s="30"/>
      <c r="N483" s="31"/>
      <c r="O483" s="17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/>
      <c r="BL483" s="9"/>
      <c r="BM483" s="9"/>
      <c r="BN483" s="9"/>
      <c r="BO483" s="9"/>
      <c r="BP483" s="9"/>
      <c r="BQ483" s="9"/>
      <c r="BR483" s="9"/>
      <c r="BS483" s="9"/>
      <c r="BT483" s="9"/>
      <c r="BU483" s="9"/>
      <c r="BV483" s="9"/>
      <c r="BW483" s="9"/>
      <c r="BX483" s="9"/>
      <c r="BY483" s="9"/>
      <c r="BZ483" s="9"/>
      <c r="CA483" s="9"/>
      <c r="CB483" s="9"/>
      <c r="CC483" s="9"/>
      <c r="CD483" s="9"/>
      <c r="CE483" s="9"/>
      <c r="CF483" s="9"/>
      <c r="CG483" s="9"/>
      <c r="CH483" s="9"/>
    </row>
    <row r="484" spans="1:86" ht="15" customHeight="1" x14ac:dyDescent="0.15">
      <c r="A484" s="277" t="s">
        <v>705</v>
      </c>
      <c r="B484" s="278"/>
      <c r="C484" s="37" t="s">
        <v>0</v>
      </c>
      <c r="D484" s="45">
        <f>D477+3</f>
        <v>412</v>
      </c>
      <c r="E484" s="24"/>
      <c r="F484" s="277" t="s">
        <v>705</v>
      </c>
      <c r="G484" s="278"/>
      <c r="H484" s="37" t="s">
        <v>0</v>
      </c>
      <c r="I484" s="45">
        <f>I477+3</f>
        <v>413</v>
      </c>
      <c r="J484" s="24"/>
      <c r="K484" s="277" t="s">
        <v>705</v>
      </c>
      <c r="L484" s="278"/>
      <c r="M484" s="37" t="s">
        <v>0</v>
      </c>
      <c r="N484" s="37">
        <f>N477+3</f>
        <v>414</v>
      </c>
    </row>
    <row r="485" spans="1:86" ht="15" customHeight="1" x14ac:dyDescent="0.15">
      <c r="A485" s="60" t="s">
        <v>16</v>
      </c>
      <c r="B485" s="58" t="str">
        <f>VLOOKUP(D484,数据库!$A$1:$J$64584,2,FALSE)</f>
        <v>协议板/CN2/CAN2H</v>
      </c>
      <c r="C485" s="60" t="s">
        <v>17</v>
      </c>
      <c r="D485" s="35" t="str">
        <f>VLOOKUP(D484,数据库!$A$1:$J$64584,3,FALSE)</f>
        <v>KJ/1</v>
      </c>
      <c r="E485" s="24"/>
      <c r="F485" s="36" t="s">
        <v>16</v>
      </c>
      <c r="G485" s="58" t="str">
        <f>VLOOKUP(I484,数据库!$A$1:$J$64584,2,FALSE)</f>
        <v>协议板/CN2/CAN2L</v>
      </c>
      <c r="H485" s="60" t="s">
        <v>17</v>
      </c>
      <c r="I485" s="35" t="str">
        <f>VLOOKUP(I484,数据库!$A$1:$J$64584,3,FALSE)</f>
        <v>KJ/2</v>
      </c>
      <c r="J485" s="24"/>
      <c r="K485" s="36" t="s">
        <v>16</v>
      </c>
      <c r="L485" s="58" t="str">
        <f>VLOOKUP(N484,数据库!$A$1:$J$64584,2,FALSE)</f>
        <v>协议板/CN2/+24V</v>
      </c>
      <c r="M485" s="60" t="s">
        <v>17</v>
      </c>
      <c r="N485" s="60" t="str">
        <f>VLOOKUP(N484,数据库!$A$1:$J$64584,3,FALSE)</f>
        <v>KJ/3</v>
      </c>
    </row>
    <row r="486" spans="1:86" ht="15" customHeight="1" x14ac:dyDescent="0.15">
      <c r="A486" s="60" t="s">
        <v>251</v>
      </c>
      <c r="B486" s="58" t="str">
        <f>VLOOKUP(D484,数据库!$A$1:$J$64584,6,FALSE)</f>
        <v>红针</v>
      </c>
      <c r="C486" s="46" t="s">
        <v>19</v>
      </c>
      <c r="D486" s="40" t="str">
        <f>VLOOKUP(D484,数据库!$A$1:$J$64584,7,FALSE)</f>
        <v>5556T</v>
      </c>
      <c r="E486" s="24"/>
      <c r="F486" s="31" t="s">
        <v>251</v>
      </c>
      <c r="G486" s="58" t="str">
        <f>VLOOKUP(I484,数据库!$A$1:$J$64584,6,FALSE)</f>
        <v>红针</v>
      </c>
      <c r="H486" s="46" t="s">
        <v>19</v>
      </c>
      <c r="I486" s="40" t="str">
        <f>VLOOKUP(I484,数据库!$A$1:$J$64584,7,FALSE)</f>
        <v>5556T</v>
      </c>
      <c r="J486" s="24"/>
      <c r="K486" s="31" t="s">
        <v>251</v>
      </c>
      <c r="L486" s="58" t="str">
        <f>VLOOKUP(N484,数据库!$A$1:$J$64584,6,FALSE)</f>
        <v>红针</v>
      </c>
      <c r="M486" s="46" t="s">
        <v>19</v>
      </c>
      <c r="N486" s="47" t="str">
        <f>VLOOKUP(N484,数据库!$A$1:$J$64584,7,FALSE)</f>
        <v>5556T</v>
      </c>
    </row>
    <row r="487" spans="1:86" ht="15" customHeight="1" x14ac:dyDescent="0.15">
      <c r="A487" s="58" t="s">
        <v>247</v>
      </c>
      <c r="B487" s="58" t="str">
        <f>VLOOKUP(D484,数据库!$A$1:$J$64584,5,FALSE)</f>
        <v>0.5黑</v>
      </c>
      <c r="C487" s="58" t="s">
        <v>248</v>
      </c>
      <c r="D487" s="56" t="e">
        <f>VLOOKUP(D484,数据库!$A$1:$J$64584,11,FALSE)</f>
        <v>#REF!</v>
      </c>
      <c r="E487" s="24"/>
      <c r="F487" s="31" t="s">
        <v>247</v>
      </c>
      <c r="G487" s="58" t="str">
        <f>VLOOKUP(I484,数据库!$A$1:$J$64584,5,FALSE)</f>
        <v>0.5黑</v>
      </c>
      <c r="H487" s="58" t="s">
        <v>248</v>
      </c>
      <c r="I487" s="56" t="e">
        <f>VLOOKUP(I484,数据库!$A$1:$J$64584,11,FALSE)</f>
        <v>#REF!</v>
      </c>
      <c r="J487" s="24"/>
      <c r="K487" s="31" t="s">
        <v>247</v>
      </c>
      <c r="L487" s="58" t="str">
        <f>VLOOKUP(N484,数据库!$A$1:$J$64584,5,FALSE)</f>
        <v>0.5黑</v>
      </c>
      <c r="M487" s="58" t="s">
        <v>248</v>
      </c>
      <c r="N487" s="58" t="e">
        <f>VLOOKUP(N484,数据库!$A$1:$J$64584,11,FALSE)</f>
        <v>#REF!</v>
      </c>
    </row>
    <row r="488" spans="1:86" ht="15" customHeight="1" x14ac:dyDescent="0.15">
      <c r="A488" s="58" t="s">
        <v>249</v>
      </c>
      <c r="B488" s="58">
        <f>VLOOKUP(D484,数据库!$A$1:$J$64584,8,FALSE)</f>
        <v>0</v>
      </c>
      <c r="C488" s="60" t="s">
        <v>280</v>
      </c>
      <c r="D488" s="30">
        <v>20</v>
      </c>
      <c r="E488" s="24"/>
      <c r="F488" s="41" t="s">
        <v>249</v>
      </c>
      <c r="G488" s="58">
        <f>VLOOKUP(I484,数据库!$A$1:$J$64584,8,FALSE)</f>
        <v>0</v>
      </c>
      <c r="H488" s="60" t="s">
        <v>280</v>
      </c>
      <c r="I488" s="30">
        <v>20</v>
      </c>
      <c r="J488" s="24"/>
      <c r="K488" s="41" t="s">
        <v>249</v>
      </c>
      <c r="L488" s="58">
        <f>VLOOKUP(N484,数据库!$A$1:$J$64584,8,FALSE)</f>
        <v>0</v>
      </c>
      <c r="M488" s="60" t="s">
        <v>280</v>
      </c>
      <c r="N488" s="58">
        <v>20</v>
      </c>
    </row>
    <row r="489" spans="1:86" ht="15" customHeight="1" x14ac:dyDescent="0.15">
      <c r="A489" s="55" t="s">
        <v>250</v>
      </c>
      <c r="B489" s="279" t="str">
        <f>VLOOKUP(D484,数据库!$A$1:$J$64584,4,FALSE)</f>
        <v>访客功能</v>
      </c>
      <c r="C489" s="280"/>
      <c r="D489" s="281"/>
      <c r="E489" s="24"/>
      <c r="F489" s="48" t="s">
        <v>250</v>
      </c>
      <c r="G489" s="279" t="str">
        <f>VLOOKUP(I484,数据库!$A$1:$J$64584,4,FALSE)</f>
        <v>访客功能</v>
      </c>
      <c r="H489" s="280"/>
      <c r="I489" s="281"/>
      <c r="J489" s="24"/>
      <c r="K489" s="48" t="s">
        <v>250</v>
      </c>
      <c r="L489" s="279" t="str">
        <f>VLOOKUP(N484,数据库!$A$1:$J$64584,4,FALSE)</f>
        <v>访客功能</v>
      </c>
      <c r="M489" s="280"/>
      <c r="N489" s="281"/>
    </row>
    <row r="490" spans="1:86" s="15" customFormat="1" ht="15" customHeight="1" x14ac:dyDescent="0.15">
      <c r="A490" s="16"/>
      <c r="B490" s="16"/>
      <c r="C490" s="30"/>
      <c r="D490" s="29"/>
      <c r="E490" s="16"/>
      <c r="F490" s="38"/>
      <c r="G490" s="16"/>
      <c r="H490" s="30"/>
      <c r="I490" s="29"/>
      <c r="J490" s="16"/>
      <c r="K490" s="38"/>
      <c r="L490" s="16"/>
      <c r="M490" s="30"/>
      <c r="N490" s="31"/>
      <c r="O490" s="17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/>
      <c r="BL490" s="9"/>
      <c r="BM490" s="9"/>
      <c r="BN490" s="9"/>
      <c r="BO490" s="9"/>
      <c r="BP490" s="9"/>
      <c r="BQ490" s="9"/>
      <c r="BR490" s="9"/>
      <c r="BS490" s="9"/>
      <c r="BT490" s="9"/>
      <c r="BU490" s="9"/>
      <c r="BV490" s="9"/>
      <c r="BW490" s="9"/>
      <c r="BX490" s="9"/>
      <c r="BY490" s="9"/>
      <c r="BZ490" s="9"/>
      <c r="CA490" s="9"/>
      <c r="CB490" s="9"/>
      <c r="CC490" s="9"/>
      <c r="CD490" s="9"/>
      <c r="CE490" s="9"/>
      <c r="CF490" s="9"/>
      <c r="CG490" s="9"/>
      <c r="CH490" s="9"/>
    </row>
    <row r="491" spans="1:86" ht="15" customHeight="1" x14ac:dyDescent="0.15">
      <c r="A491" s="277" t="s">
        <v>705</v>
      </c>
      <c r="B491" s="278"/>
      <c r="C491" s="33" t="s">
        <v>0</v>
      </c>
      <c r="D491" s="45">
        <f>D484+3</f>
        <v>415</v>
      </c>
      <c r="E491" s="24"/>
      <c r="F491" s="277" t="s">
        <v>705</v>
      </c>
      <c r="G491" s="278"/>
      <c r="H491" s="33" t="s">
        <v>0</v>
      </c>
      <c r="I491" s="45">
        <f>I484+3</f>
        <v>416</v>
      </c>
      <c r="J491" s="24"/>
      <c r="K491" s="277" t="s">
        <v>705</v>
      </c>
      <c r="L491" s="278"/>
      <c r="M491" s="33" t="s">
        <v>0</v>
      </c>
      <c r="N491" s="33">
        <f>N484+3</f>
        <v>417</v>
      </c>
    </row>
    <row r="492" spans="1:86" ht="15" customHeight="1" x14ac:dyDescent="0.15">
      <c r="A492" s="60" t="s">
        <v>16</v>
      </c>
      <c r="B492" s="58" t="str">
        <f>VLOOKUP(D491,数据库!$A$1:$J$64584,2,FALSE)</f>
        <v>协议板/CN2/GND</v>
      </c>
      <c r="C492" s="26" t="s">
        <v>17</v>
      </c>
      <c r="D492" s="35" t="str">
        <f>VLOOKUP(D491,数据库!$A$1:$J$64584,3,FALSE)</f>
        <v>KJ/4</v>
      </c>
      <c r="E492" s="24"/>
      <c r="F492" s="36" t="s">
        <v>16</v>
      </c>
      <c r="G492" s="58" t="str">
        <f>VLOOKUP(I491,数据库!$A$1:$J$64584,2,FALSE)</f>
        <v>KGY4/L</v>
      </c>
      <c r="H492" s="26" t="s">
        <v>17</v>
      </c>
      <c r="I492" s="35" t="str">
        <f>VLOOKUP(I491,数据库!$A$1:$J$64584,3,FALSE)</f>
        <v>QFB2/2</v>
      </c>
      <c r="J492" s="24"/>
      <c r="K492" s="36" t="s">
        <v>16</v>
      </c>
      <c r="L492" s="58" t="str">
        <f>VLOOKUP(N491,数据库!$A$1:$J$64584,2,FALSE)</f>
        <v>KGY4/N</v>
      </c>
      <c r="M492" s="26" t="s">
        <v>17</v>
      </c>
      <c r="N492" s="26" t="str">
        <f>VLOOKUP(N491,数据库!$A$1:$J$64584,3,FALSE)</f>
        <v>QFB2/HN</v>
      </c>
    </row>
    <row r="493" spans="1:86" ht="15" customHeight="1" x14ac:dyDescent="0.15">
      <c r="A493" s="60" t="s">
        <v>251</v>
      </c>
      <c r="B493" s="58" t="str">
        <f>VLOOKUP(D491,数据库!$A$1:$J$64584,6,FALSE)</f>
        <v>红针</v>
      </c>
      <c r="C493" s="60" t="s">
        <v>19</v>
      </c>
      <c r="D493" s="35" t="str">
        <f>VLOOKUP(D491,数据库!$A$1:$J$64584,7,FALSE)</f>
        <v>5556T</v>
      </c>
      <c r="E493" s="24"/>
      <c r="F493" s="36" t="s">
        <v>251</v>
      </c>
      <c r="G493" s="58" t="str">
        <f>VLOOKUP(I491,数据库!$A$1:$J$64584,6,FALSE)</f>
        <v>红4(异步货梯时+≥3吨-435：蓝4</v>
      </c>
      <c r="H493" s="60" t="s">
        <v>19</v>
      </c>
      <c r="I493" s="35" t="str">
        <f>VLOOKUP(I491,数据库!$A$1:$J$64584,7,FALSE)</f>
        <v>51:蓝针</v>
      </c>
      <c r="J493" s="24"/>
      <c r="K493" s="36" t="s">
        <v>251</v>
      </c>
      <c r="L493" s="58" t="str">
        <f>VLOOKUP(N491,数据库!$A$1:$J$64584,6,FALSE)</f>
        <v>红4(异步货梯时+≥3吨-436：蓝4</v>
      </c>
      <c r="M493" s="60" t="s">
        <v>19</v>
      </c>
      <c r="N493" s="60" t="str">
        <f>VLOOKUP(N491,数据库!$A$1:$J$64584,7,FALSE)</f>
        <v>52:蓝针</v>
      </c>
    </row>
    <row r="494" spans="1:86" ht="15" customHeight="1" x14ac:dyDescent="0.15">
      <c r="A494" s="58" t="s">
        <v>247</v>
      </c>
      <c r="B494" s="58" t="str">
        <f>VLOOKUP(D491,数据库!$A$1:$J$64584,5,FALSE)</f>
        <v>0.5黑</v>
      </c>
      <c r="C494" s="13" t="s">
        <v>248</v>
      </c>
      <c r="D494" s="40" t="e">
        <f>VLOOKUP(D491,数据库!$A$1:$J$64584,11,FALSE)</f>
        <v>#REF!</v>
      </c>
      <c r="E494" s="24"/>
      <c r="F494" s="31" t="s">
        <v>247</v>
      </c>
      <c r="G494" s="58" t="str">
        <f>VLOOKUP(I491,数据库!$A$1:$J$64584,5,FALSE)</f>
        <v>0.75黑</v>
      </c>
      <c r="H494" s="13" t="s">
        <v>248</v>
      </c>
      <c r="I494" s="40" t="e">
        <f>VLOOKUP(I491,数据库!$A$1:$J$64584,11,FALSE)</f>
        <v>#REF!</v>
      </c>
      <c r="J494" s="24"/>
      <c r="K494" s="31" t="s">
        <v>247</v>
      </c>
      <c r="L494" s="58" t="str">
        <f>VLOOKUP(N491,数据库!$A$1:$J$64584,5,FALSE)</f>
        <v>0.75黑</v>
      </c>
      <c r="M494" s="13" t="s">
        <v>248</v>
      </c>
      <c r="N494" s="27" t="e">
        <f>VLOOKUP(N491,数据库!$A$1:$J$64584,11,FALSE)</f>
        <v>#REF!</v>
      </c>
    </row>
    <row r="495" spans="1:86" ht="15" customHeight="1" x14ac:dyDescent="0.15">
      <c r="A495" s="58" t="s">
        <v>249</v>
      </c>
      <c r="B495" s="58">
        <f>VLOOKUP(D491,数据库!$A$1:$J$64584,8,FALSE)</f>
        <v>0</v>
      </c>
      <c r="C495" s="58" t="s">
        <v>280</v>
      </c>
      <c r="D495" s="56">
        <v>20</v>
      </c>
      <c r="E495" s="24"/>
      <c r="F495" s="31" t="s">
        <v>249</v>
      </c>
      <c r="G495" s="58">
        <f>VLOOKUP(I491,数据库!$A$1:$J$64584,8,FALSE)</f>
        <v>0</v>
      </c>
      <c r="H495" s="58" t="s">
        <v>280</v>
      </c>
      <c r="I495" s="56">
        <v>20</v>
      </c>
      <c r="J495" s="24"/>
      <c r="K495" s="31" t="s">
        <v>249</v>
      </c>
      <c r="L495" s="58">
        <f>VLOOKUP(N491,数据库!$A$1:$J$64584,8,FALSE)</f>
        <v>0</v>
      </c>
      <c r="M495" s="58" t="s">
        <v>280</v>
      </c>
      <c r="N495" s="58">
        <v>20</v>
      </c>
    </row>
    <row r="496" spans="1:86" ht="15" customHeight="1" x14ac:dyDescent="0.15">
      <c r="A496" s="55" t="s">
        <v>250</v>
      </c>
      <c r="B496" s="279" t="str">
        <f>VLOOKUP(D491,数据库!$A$1:$J$64584,4,FALSE)</f>
        <v>访客功能</v>
      </c>
      <c r="C496" s="280"/>
      <c r="D496" s="281"/>
      <c r="E496" s="24"/>
      <c r="F496" s="41" t="s">
        <v>250</v>
      </c>
      <c r="G496" s="279" t="str">
        <f>VLOOKUP(I491,数据库!$A$1:$J$64584,4,FALSE)</f>
        <v>异步货梯</v>
      </c>
      <c r="H496" s="280"/>
      <c r="I496" s="281"/>
      <c r="J496" s="24"/>
      <c r="K496" s="41" t="s">
        <v>250</v>
      </c>
      <c r="L496" s="279" t="str">
        <f>VLOOKUP(N491,数据库!$A$1:$J$64584,4,FALSE)</f>
        <v>异步货梯</v>
      </c>
      <c r="M496" s="280"/>
      <c r="N496" s="281"/>
    </row>
    <row r="497" spans="1:86" s="15" customFormat="1" ht="15" customHeight="1" x14ac:dyDescent="0.15">
      <c r="A497" s="16"/>
      <c r="B497" s="16"/>
      <c r="C497" s="30"/>
      <c r="D497" s="30"/>
      <c r="E497" s="16"/>
      <c r="F497" s="29"/>
      <c r="G497" s="16"/>
      <c r="H497" s="30"/>
      <c r="I497" s="30"/>
      <c r="J497" s="16"/>
      <c r="K497" s="29"/>
      <c r="L497" s="16"/>
      <c r="M497" s="30"/>
      <c r="N497" s="31"/>
      <c r="O497" s="17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/>
      <c r="BL497" s="9"/>
      <c r="BM497" s="9"/>
      <c r="BN497" s="9"/>
      <c r="BO497" s="9"/>
      <c r="BP497" s="9"/>
      <c r="BQ497" s="9"/>
      <c r="BR497" s="9"/>
      <c r="BS497" s="9"/>
      <c r="BT497" s="9"/>
      <c r="BU497" s="9"/>
      <c r="BV497" s="9"/>
      <c r="BW497" s="9"/>
      <c r="BX497" s="9"/>
      <c r="BY497" s="9"/>
      <c r="BZ497" s="9"/>
      <c r="CA497" s="9"/>
      <c r="CB497" s="9"/>
      <c r="CC497" s="9"/>
      <c r="CD497" s="9"/>
      <c r="CE497" s="9"/>
      <c r="CF497" s="9"/>
      <c r="CG497" s="9"/>
      <c r="CH497" s="9"/>
    </row>
    <row r="498" spans="1:86" ht="15" customHeight="1" x14ac:dyDescent="0.15">
      <c r="A498" s="277" t="s">
        <v>705</v>
      </c>
      <c r="B498" s="278"/>
      <c r="C498" s="37" t="s">
        <v>0</v>
      </c>
      <c r="D498" s="45">
        <f>D491+3</f>
        <v>418</v>
      </c>
      <c r="E498" s="24"/>
      <c r="F498" s="277" t="s">
        <v>705</v>
      </c>
      <c r="G498" s="278"/>
      <c r="H498" s="37" t="s">
        <v>0</v>
      </c>
      <c r="I498" s="45">
        <f>I491+3</f>
        <v>419</v>
      </c>
      <c r="J498" s="24"/>
      <c r="K498" s="277" t="s">
        <v>705</v>
      </c>
      <c r="L498" s="278"/>
      <c r="M498" s="37" t="s">
        <v>0</v>
      </c>
      <c r="N498" s="37">
        <f>N491+3</f>
        <v>420</v>
      </c>
    </row>
    <row r="499" spans="1:86" ht="15" customHeight="1" x14ac:dyDescent="0.15">
      <c r="A499" s="60" t="s">
        <v>16</v>
      </c>
      <c r="B499" s="58" t="str">
        <f>VLOOKUP(D498,数据库!$A$1:$J$64584,2,FALSE)</f>
        <v>KGY4/PE</v>
      </c>
      <c r="C499" s="60" t="s">
        <v>17</v>
      </c>
      <c r="D499" s="35" t="str">
        <f>VLOOKUP(D498,数据库!$A$1:$J$64584,3,FALSE)</f>
        <v>PE</v>
      </c>
      <c r="E499" s="24"/>
      <c r="F499" s="36" t="s">
        <v>16</v>
      </c>
      <c r="G499" s="58" t="str">
        <f>VLOOKUP(I498,数据库!$A$1:$J$64584,2,FALSE)</f>
        <v>KGY4/+V</v>
      </c>
      <c r="H499" s="60" t="s">
        <v>17</v>
      </c>
      <c r="I499" s="35" t="str">
        <f>VLOOKUP(I498,数据库!$A$1:$J$64584,3,FALSE)</f>
        <v>延时板/P24</v>
      </c>
      <c r="J499" s="24"/>
      <c r="K499" s="36" t="s">
        <v>16</v>
      </c>
      <c r="L499" s="58" t="str">
        <f>VLOOKUP(N498,数据库!$A$1:$J$64584,2,FALSE)</f>
        <v>KGY4/+V</v>
      </c>
      <c r="M499" s="60" t="s">
        <v>17</v>
      </c>
      <c r="N499" s="60" t="str">
        <f>VLOOKUP(N498,数据库!$A$1:$J$64584,3,FALSE)</f>
        <v>JSQ/2</v>
      </c>
    </row>
    <row r="500" spans="1:86" ht="15" customHeight="1" x14ac:dyDescent="0.15">
      <c r="A500" s="60" t="s">
        <v>251</v>
      </c>
      <c r="B500" s="58" t="str">
        <f>VLOOKUP(D498,数据库!$A$1:$J$64584,6,FALSE)</f>
        <v>蓝3</v>
      </c>
      <c r="C500" s="46" t="s">
        <v>19</v>
      </c>
      <c r="D500" s="40" t="str">
        <f>VLOOKUP(D498,数据库!$A$1:$J$64584,7,FALSE)</f>
        <v>蓝6圆</v>
      </c>
      <c r="E500" s="24"/>
      <c r="F500" s="31" t="s">
        <v>251</v>
      </c>
      <c r="G500" s="58" t="str">
        <f>VLOOKUP(I498,数据库!$A$1:$J$64584,6,FALSE)</f>
        <v>420：蓝4</v>
      </c>
      <c r="H500" s="46" t="s">
        <v>19</v>
      </c>
      <c r="I500" s="40" t="str">
        <f>VLOOKUP(I498,数据库!$A$1:$J$64584,7,FALSE)</f>
        <v>红针</v>
      </c>
      <c r="J500" s="24"/>
      <c r="K500" s="31" t="s">
        <v>251</v>
      </c>
      <c r="L500" s="58" t="str">
        <f>VLOOKUP(N498,数据库!$A$1:$J$64584,6,FALSE)</f>
        <v>419：蓝4</v>
      </c>
      <c r="M500" s="46" t="s">
        <v>19</v>
      </c>
      <c r="N500" s="47" t="str">
        <f>VLOOKUP(N498,数据库!$A$1:$J$64584,7,FALSE)</f>
        <v>536</v>
      </c>
    </row>
    <row r="501" spans="1:86" ht="15" customHeight="1" x14ac:dyDescent="0.15">
      <c r="A501" s="58" t="s">
        <v>247</v>
      </c>
      <c r="B501" s="58" t="str">
        <f>VLOOKUP(D498,数据库!$A$1:$J$64584,5,FALSE)</f>
        <v>2.5黄绿</v>
      </c>
      <c r="C501" s="58" t="s">
        <v>248</v>
      </c>
      <c r="D501" s="56" t="e">
        <f>VLOOKUP(D498,数据库!$A$1:$J$64584,11,FALSE)</f>
        <v>#REF!</v>
      </c>
      <c r="E501" s="24"/>
      <c r="F501" s="31" t="s">
        <v>247</v>
      </c>
      <c r="G501" s="58" t="str">
        <f>VLOOKUP(I498,数据库!$A$1:$J$64584,5,FALSE)</f>
        <v>0.5黑</v>
      </c>
      <c r="H501" s="58" t="s">
        <v>248</v>
      </c>
      <c r="I501" s="56" t="e">
        <f>VLOOKUP(I498,数据库!$A$1:$J$64584,11,FALSE)</f>
        <v>#REF!</v>
      </c>
      <c r="J501" s="24"/>
      <c r="K501" s="31" t="s">
        <v>247</v>
      </c>
      <c r="L501" s="58" t="str">
        <f>VLOOKUP(N498,数据库!$A$1:$J$64584,5,FALSE)</f>
        <v>0.5黑</v>
      </c>
      <c r="M501" s="58" t="s">
        <v>248</v>
      </c>
      <c r="N501" s="58" t="e">
        <f>VLOOKUP(N498,数据库!$A$1:$J$64584,11,FALSE)</f>
        <v>#REF!</v>
      </c>
    </row>
    <row r="502" spans="1:86" ht="15" customHeight="1" x14ac:dyDescent="0.15">
      <c r="A502" s="58" t="s">
        <v>249</v>
      </c>
      <c r="B502" s="58">
        <f>VLOOKUP(D498,数据库!$A$1:$J$64584,8,FALSE)</f>
        <v>0</v>
      </c>
      <c r="C502" s="60" t="s">
        <v>280</v>
      </c>
      <c r="D502" s="30">
        <v>20</v>
      </c>
      <c r="E502" s="24"/>
      <c r="F502" s="41" t="s">
        <v>249</v>
      </c>
      <c r="G502" s="58">
        <f>VLOOKUP(I498,数据库!$A$1:$J$64584,8,FALSE)</f>
        <v>0</v>
      </c>
      <c r="H502" s="60" t="s">
        <v>280</v>
      </c>
      <c r="I502" s="30">
        <v>20</v>
      </c>
      <c r="J502" s="24"/>
      <c r="K502" s="41" t="s">
        <v>249</v>
      </c>
      <c r="L502" s="58">
        <f>VLOOKUP(N498,数据库!$A$1:$J$64584,8,FALSE)</f>
        <v>0</v>
      </c>
      <c r="M502" s="60" t="s">
        <v>280</v>
      </c>
      <c r="N502" s="58">
        <v>20</v>
      </c>
    </row>
    <row r="503" spans="1:86" ht="15" customHeight="1" x14ac:dyDescent="0.15">
      <c r="A503" s="55" t="s">
        <v>250</v>
      </c>
      <c r="B503" s="279" t="str">
        <f>VLOOKUP(D498,数据库!$A$1:$J$64584,4,FALSE)</f>
        <v>异步货梯</v>
      </c>
      <c r="C503" s="280"/>
      <c r="D503" s="281"/>
      <c r="E503" s="24"/>
      <c r="F503" s="48" t="s">
        <v>250</v>
      </c>
      <c r="G503" s="279" t="str">
        <f>VLOOKUP(I498,数据库!$A$1:$J$64584,4,FALSE)</f>
        <v>异步货梯</v>
      </c>
      <c r="H503" s="280"/>
      <c r="I503" s="281"/>
      <c r="J503" s="24"/>
      <c r="K503" s="48" t="s">
        <v>250</v>
      </c>
      <c r="L503" s="279" t="str">
        <f>VLOOKUP(N498,数据库!$A$1:$J$64584,4,FALSE)</f>
        <v>异步货梯</v>
      </c>
      <c r="M503" s="280"/>
      <c r="N503" s="281"/>
    </row>
    <row r="504" spans="1:86" s="15" customFormat="1" ht="15" customHeight="1" x14ac:dyDescent="0.15">
      <c r="A504" s="16"/>
      <c r="B504" s="16"/>
      <c r="C504" s="30"/>
      <c r="D504" s="29"/>
      <c r="E504" s="16"/>
      <c r="F504" s="38"/>
      <c r="G504" s="16"/>
      <c r="H504" s="30"/>
      <c r="I504" s="29"/>
      <c r="J504" s="16"/>
      <c r="K504" s="38"/>
      <c r="L504" s="16"/>
      <c r="M504" s="30"/>
      <c r="N504" s="31"/>
      <c r="O504" s="17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  <c r="BH504" s="9"/>
      <c r="BI504" s="9"/>
      <c r="BJ504" s="9"/>
      <c r="BK504" s="9"/>
      <c r="BL504" s="9"/>
      <c r="BM504" s="9"/>
      <c r="BN504" s="9"/>
      <c r="BO504" s="9"/>
      <c r="BP504" s="9"/>
      <c r="BQ504" s="9"/>
      <c r="BR504" s="9"/>
      <c r="BS504" s="9"/>
      <c r="BT504" s="9"/>
      <c r="BU504" s="9"/>
      <c r="BV504" s="9"/>
      <c r="BW504" s="9"/>
      <c r="BX504" s="9"/>
      <c r="BY504" s="9"/>
      <c r="BZ504" s="9"/>
      <c r="CA504" s="9"/>
      <c r="CB504" s="9"/>
      <c r="CC504" s="9"/>
      <c r="CD504" s="9"/>
      <c r="CE504" s="9"/>
      <c r="CF504" s="9"/>
      <c r="CG504" s="9"/>
      <c r="CH504" s="9"/>
    </row>
    <row r="505" spans="1:86" ht="15" customHeight="1" x14ac:dyDescent="0.15">
      <c r="A505" s="277" t="s">
        <v>705</v>
      </c>
      <c r="B505" s="278"/>
      <c r="C505" s="33" t="s">
        <v>0</v>
      </c>
      <c r="D505" s="45">
        <f>D498+3</f>
        <v>421</v>
      </c>
      <c r="E505" s="24"/>
      <c r="F505" s="277" t="s">
        <v>705</v>
      </c>
      <c r="G505" s="278"/>
      <c r="H505" s="33" t="s">
        <v>0</v>
      </c>
      <c r="I505" s="45">
        <f>I498+3</f>
        <v>422</v>
      </c>
      <c r="J505" s="24"/>
      <c r="K505" s="277" t="s">
        <v>705</v>
      </c>
      <c r="L505" s="278"/>
      <c r="M505" s="33" t="s">
        <v>0</v>
      </c>
      <c r="N505" s="33">
        <f>N498+3</f>
        <v>423</v>
      </c>
    </row>
    <row r="506" spans="1:86" ht="15" customHeight="1" x14ac:dyDescent="0.15">
      <c r="A506" s="60" t="s">
        <v>16</v>
      </c>
      <c r="B506" s="58" t="str">
        <f>VLOOKUP(D505,数据库!$A$1:$J$64584,2,FALSE)</f>
        <v>KGY4/-V</v>
      </c>
      <c r="C506" s="26" t="s">
        <v>17</v>
      </c>
      <c r="D506" s="35" t="str">
        <f>VLOOKUP(D505,数据库!$A$1:$J$64584,3,FALSE)</f>
        <v>延时板/GD24</v>
      </c>
      <c r="E506" s="24"/>
      <c r="F506" s="36" t="s">
        <v>16</v>
      </c>
      <c r="G506" s="58" t="str">
        <f>VLOOKUP(I505,数据库!$A$1:$J$64584,2,FALSE)</f>
        <v>JSQ/1</v>
      </c>
      <c r="H506" s="26" t="s">
        <v>17</v>
      </c>
      <c r="I506" s="35" t="str">
        <f>VLOOKUP(I505,数据库!$A$1:$J$64584,3,FALSE)</f>
        <v>FWK/4</v>
      </c>
      <c r="J506" s="24"/>
      <c r="K506" s="36" t="s">
        <v>16</v>
      </c>
      <c r="L506" s="58" t="str">
        <f>VLOOKUP(N505,数据库!$A$1:$J$64584,2,FALSE)</f>
        <v>JSQ/3</v>
      </c>
      <c r="M506" s="26" t="s">
        <v>17</v>
      </c>
      <c r="N506" s="26" t="str">
        <f>VLOOKUP(N505,数据库!$A$1:$J$64584,3,FALSE)</f>
        <v>CE5</v>
      </c>
    </row>
    <row r="507" spans="1:86" ht="15" customHeight="1" x14ac:dyDescent="0.15">
      <c r="A507" s="60" t="s">
        <v>251</v>
      </c>
      <c r="B507" s="58" t="str">
        <f>VLOOKUP(D505,数据库!$A$1:$J$64584,6,FALSE)</f>
        <v>红4</v>
      </c>
      <c r="C507" s="60" t="s">
        <v>19</v>
      </c>
      <c r="D507" s="35" t="str">
        <f>VLOOKUP(D505,数据库!$A$1:$J$64584,7,FALSE)</f>
        <v>红针</v>
      </c>
      <c r="E507" s="24"/>
      <c r="F507" s="36" t="s">
        <v>251</v>
      </c>
      <c r="G507" s="58" t="str">
        <f>VLOOKUP(I505,数据库!$A$1:$J$64584,6,FALSE)</f>
        <v>536</v>
      </c>
      <c r="H507" s="60" t="s">
        <v>19</v>
      </c>
      <c r="I507" s="35" t="str">
        <f>VLOOKUP(I505,数据库!$A$1:$J$64584,7,FALSE)</f>
        <v xml:space="preserve">红4 </v>
      </c>
      <c r="J507" s="24"/>
      <c r="K507" s="36" t="s">
        <v>251</v>
      </c>
      <c r="L507" s="58" t="str">
        <f>VLOOKUP(N505,数据库!$A$1:$J$64584,6,FALSE)</f>
        <v>536</v>
      </c>
      <c r="M507" s="60" t="s">
        <v>19</v>
      </c>
      <c r="N507" s="60" t="str">
        <f>VLOOKUP(N505,数据库!$A$1:$J$64584,7,FALSE)</f>
        <v>剥13</v>
      </c>
    </row>
    <row r="508" spans="1:86" ht="15" customHeight="1" x14ac:dyDescent="0.15">
      <c r="A508" s="58" t="s">
        <v>247</v>
      </c>
      <c r="B508" s="58" t="str">
        <f>VLOOKUP(D505,数据库!$A$1:$J$64584,5,FALSE)</f>
        <v>0.5黑</v>
      </c>
      <c r="C508" s="13" t="s">
        <v>248</v>
      </c>
      <c r="D508" s="40" t="e">
        <f>VLOOKUP(D505,数据库!$A$1:$J$64584,11,FALSE)</f>
        <v>#REF!</v>
      </c>
      <c r="E508" s="24"/>
      <c r="F508" s="31" t="s">
        <v>247</v>
      </c>
      <c r="G508" s="58" t="str">
        <f>VLOOKUP(I505,数据库!$A$1:$J$64584,5,FALSE)</f>
        <v>0.5黑</v>
      </c>
      <c r="H508" s="13" t="s">
        <v>248</v>
      </c>
      <c r="I508" s="40" t="e">
        <f>VLOOKUP(I505,数据库!$A$1:$J$64584,11,FALSE)</f>
        <v>#REF!</v>
      </c>
      <c r="J508" s="24"/>
      <c r="K508" s="31" t="s">
        <v>247</v>
      </c>
      <c r="L508" s="58" t="str">
        <f>VLOOKUP(N505,数据库!$A$1:$J$64584,5,FALSE)</f>
        <v>0.5黑</v>
      </c>
      <c r="M508" s="13" t="s">
        <v>248</v>
      </c>
      <c r="N508" s="27" t="e">
        <f>VLOOKUP(N505,数据库!$A$1:$J$64584,11,FALSE)</f>
        <v>#REF!</v>
      </c>
    </row>
    <row r="509" spans="1:86" ht="15" customHeight="1" x14ac:dyDescent="0.15">
      <c r="A509" s="58" t="s">
        <v>249</v>
      </c>
      <c r="B509" s="58">
        <f>VLOOKUP(D505,数据库!$A$1:$J$64584,8,FALSE)</f>
        <v>0</v>
      </c>
      <c r="C509" s="58" t="s">
        <v>280</v>
      </c>
      <c r="D509" s="56">
        <v>20</v>
      </c>
      <c r="E509" s="24"/>
      <c r="F509" s="31" t="s">
        <v>249</v>
      </c>
      <c r="G509" s="58">
        <f>VLOOKUP(I505,数据库!$A$1:$J$64584,8,FALSE)</f>
        <v>0</v>
      </c>
      <c r="H509" s="58" t="s">
        <v>280</v>
      </c>
      <c r="I509" s="56">
        <v>20</v>
      </c>
      <c r="J509" s="24"/>
      <c r="K509" s="31" t="s">
        <v>249</v>
      </c>
      <c r="L509" s="58">
        <f>VLOOKUP(N505,数据库!$A$1:$J$64584,8,FALSE)</f>
        <v>0</v>
      </c>
      <c r="M509" s="58" t="s">
        <v>280</v>
      </c>
      <c r="N509" s="58">
        <v>20</v>
      </c>
    </row>
    <row r="510" spans="1:86" ht="15" customHeight="1" x14ac:dyDescent="0.15">
      <c r="A510" s="55" t="s">
        <v>250</v>
      </c>
      <c r="B510" s="279" t="str">
        <f>VLOOKUP(D505,数据库!$A$1:$J$64584,4,FALSE)</f>
        <v>异步货梯</v>
      </c>
      <c r="C510" s="280"/>
      <c r="D510" s="281"/>
      <c r="E510" s="24"/>
      <c r="F510" s="41" t="s">
        <v>250</v>
      </c>
      <c r="G510" s="279" t="str">
        <f>VLOOKUP(I505,数据库!$A$1:$J$64584,4,FALSE)</f>
        <v>异步货梯</v>
      </c>
      <c r="H510" s="280"/>
      <c r="I510" s="281"/>
      <c r="J510" s="24"/>
      <c r="K510" s="41" t="s">
        <v>250</v>
      </c>
      <c r="L510" s="279" t="str">
        <f>VLOOKUP(N505,数据库!$A$1:$J$64584,4,FALSE)</f>
        <v>异步货梯</v>
      </c>
      <c r="M510" s="280"/>
      <c r="N510" s="281"/>
    </row>
    <row r="511" spans="1:86" s="15" customFormat="1" ht="15" customHeight="1" x14ac:dyDescent="0.15">
      <c r="A511" s="16"/>
      <c r="B511" s="16"/>
      <c r="C511" s="30"/>
      <c r="D511" s="30"/>
      <c r="E511" s="16"/>
      <c r="F511" s="29"/>
      <c r="G511" s="16"/>
      <c r="H511" s="30"/>
      <c r="I511" s="30"/>
      <c r="J511" s="16"/>
      <c r="K511" s="29"/>
      <c r="L511" s="16"/>
      <c r="M511" s="30"/>
      <c r="N511" s="31"/>
      <c r="O511" s="17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  <c r="BH511" s="9"/>
      <c r="BI511" s="9"/>
      <c r="BJ511" s="9"/>
      <c r="BK511" s="9"/>
      <c r="BL511" s="9"/>
      <c r="BM511" s="9"/>
      <c r="BN511" s="9"/>
      <c r="BO511" s="9"/>
      <c r="BP511" s="9"/>
      <c r="BQ511" s="9"/>
      <c r="BR511" s="9"/>
      <c r="BS511" s="9"/>
      <c r="BT511" s="9"/>
      <c r="BU511" s="9"/>
      <c r="BV511" s="9"/>
      <c r="BW511" s="9"/>
      <c r="BX511" s="9"/>
      <c r="BY511" s="9"/>
      <c r="BZ511" s="9"/>
      <c r="CA511" s="9"/>
      <c r="CB511" s="9"/>
      <c r="CC511" s="9"/>
      <c r="CD511" s="9"/>
      <c r="CE511" s="9"/>
      <c r="CF511" s="9"/>
      <c r="CG511" s="9"/>
      <c r="CH511" s="9"/>
    </row>
    <row r="512" spans="1:86" ht="15" customHeight="1" x14ac:dyDescent="0.15">
      <c r="A512" s="277" t="s">
        <v>705</v>
      </c>
      <c r="B512" s="278"/>
      <c r="C512" s="37" t="s">
        <v>0</v>
      </c>
      <c r="D512" s="45">
        <f>D505+3</f>
        <v>424</v>
      </c>
      <c r="E512" s="24"/>
      <c r="F512" s="277" t="s">
        <v>705</v>
      </c>
      <c r="G512" s="278"/>
      <c r="H512" s="37" t="s">
        <v>0</v>
      </c>
      <c r="I512" s="45">
        <f>I505+3</f>
        <v>425</v>
      </c>
      <c r="J512" s="24"/>
      <c r="K512" s="277" t="s">
        <v>705</v>
      </c>
      <c r="L512" s="278"/>
      <c r="M512" s="37" t="s">
        <v>0</v>
      </c>
      <c r="N512" s="37">
        <f>N505+3</f>
        <v>426</v>
      </c>
    </row>
    <row r="513" spans="1:86" ht="15" customHeight="1" x14ac:dyDescent="0.15">
      <c r="A513" s="60" t="s">
        <v>16</v>
      </c>
      <c r="B513" s="58" t="str">
        <f>VLOOKUP(D512,数据库!$A$1:$J$64584,2,FALSE)</f>
        <v>JSQ/4</v>
      </c>
      <c r="C513" s="60" t="s">
        <v>17</v>
      </c>
      <c r="D513" s="35" t="str">
        <f>VLOOKUP(D512,数据库!$A$1:$J$64584,3,FALSE)</f>
        <v>FWK/3</v>
      </c>
      <c r="E513" s="24"/>
      <c r="F513" s="36" t="s">
        <v>16</v>
      </c>
      <c r="G513" s="58" t="str">
        <f>VLOOKUP(I512,数据库!$A$1:$J$64584,2,FALSE)</f>
        <v>JSQ/5</v>
      </c>
      <c r="H513" s="60" t="s">
        <v>17</v>
      </c>
      <c r="I513" s="35" t="str">
        <f>VLOOKUP(I512,数据库!$A$1:$J$64584,3,FALSE)</f>
        <v>延时板/GND</v>
      </c>
      <c r="J513" s="24"/>
      <c r="K513" s="36" t="s">
        <v>16</v>
      </c>
      <c r="L513" s="58" t="str">
        <f>VLOOKUP(N512,数据库!$A$1:$J$64584,2,FALSE)</f>
        <v>JSQ/6</v>
      </c>
      <c r="M513" s="60" t="s">
        <v>17</v>
      </c>
      <c r="N513" s="60" t="str">
        <f>VLOOKUP(N512,数据库!$A$1:$J$64584,3,FALSE)</f>
        <v>PE</v>
      </c>
    </row>
    <row r="514" spans="1:86" ht="15" customHeight="1" x14ac:dyDescent="0.15">
      <c r="A514" s="60" t="s">
        <v>251</v>
      </c>
      <c r="B514" s="58" t="str">
        <f>VLOOKUP(D512,数据库!$A$1:$J$64584,6,FALSE)</f>
        <v>536</v>
      </c>
      <c r="C514" s="46" t="s">
        <v>19</v>
      </c>
      <c r="D514" s="40" t="str">
        <f>VLOOKUP(D512,数据库!$A$1:$J$64584,7,FALSE)</f>
        <v xml:space="preserve">红4 </v>
      </c>
      <c r="E514" s="24"/>
      <c r="F514" s="31" t="s">
        <v>251</v>
      </c>
      <c r="G514" s="58" t="str">
        <f>VLOOKUP(I512,数据库!$A$1:$J$64584,6,FALSE)</f>
        <v>536</v>
      </c>
      <c r="H514" s="46" t="s">
        <v>19</v>
      </c>
      <c r="I514" s="40" t="str">
        <f>VLOOKUP(I512,数据库!$A$1:$J$64584,7,FALSE)</f>
        <v>红针</v>
      </c>
      <c r="J514" s="24"/>
      <c r="K514" s="31" t="s">
        <v>251</v>
      </c>
      <c r="L514" s="58" t="str">
        <f>VLOOKUP(N512,数据库!$A$1:$J$64584,6,FALSE)</f>
        <v>536</v>
      </c>
      <c r="M514" s="46" t="s">
        <v>19</v>
      </c>
      <c r="N514" s="47" t="str">
        <f>VLOOKUP(N512,数据库!$A$1:$J$64584,7,FALSE)</f>
        <v>蓝6圆</v>
      </c>
    </row>
    <row r="515" spans="1:86" ht="15" customHeight="1" x14ac:dyDescent="0.15">
      <c r="A515" s="58" t="s">
        <v>247</v>
      </c>
      <c r="B515" s="58" t="str">
        <f>VLOOKUP(D512,数据库!$A$1:$J$64584,5,FALSE)</f>
        <v>0.5黑</v>
      </c>
      <c r="C515" s="58" t="s">
        <v>248</v>
      </c>
      <c r="D515" s="56" t="e">
        <f>VLOOKUP(D512,数据库!$A$1:$J$64584,11,FALSE)</f>
        <v>#REF!</v>
      </c>
      <c r="E515" s="24"/>
      <c r="F515" s="31" t="s">
        <v>247</v>
      </c>
      <c r="G515" s="58" t="str">
        <f>VLOOKUP(I512,数据库!$A$1:$J$64584,5,FALSE)</f>
        <v>0.5黑</v>
      </c>
      <c r="H515" s="58" t="s">
        <v>248</v>
      </c>
      <c r="I515" s="56" t="e">
        <f>VLOOKUP(I512,数据库!$A$1:$J$64584,11,FALSE)</f>
        <v>#REF!</v>
      </c>
      <c r="J515" s="24"/>
      <c r="K515" s="31" t="s">
        <v>247</v>
      </c>
      <c r="L515" s="58" t="str">
        <f>VLOOKUP(N512,数据库!$A$1:$J$64584,5,FALSE)</f>
        <v>2.5黄绿</v>
      </c>
      <c r="M515" s="58" t="s">
        <v>248</v>
      </c>
      <c r="N515" s="58" t="e">
        <f>VLOOKUP(N512,数据库!$A$1:$J$64584,11,FALSE)</f>
        <v>#REF!</v>
      </c>
    </row>
    <row r="516" spans="1:86" ht="15" customHeight="1" x14ac:dyDescent="0.15">
      <c r="A516" s="58" t="s">
        <v>249</v>
      </c>
      <c r="B516" s="58">
        <f>VLOOKUP(D512,数据库!$A$1:$J$64584,8,FALSE)</f>
        <v>0</v>
      </c>
      <c r="C516" s="60" t="s">
        <v>280</v>
      </c>
      <c r="D516" s="30">
        <v>20</v>
      </c>
      <c r="E516" s="24"/>
      <c r="F516" s="41" t="s">
        <v>249</v>
      </c>
      <c r="G516" s="58">
        <f>VLOOKUP(I512,数据库!$A$1:$J$64584,8,FALSE)</f>
        <v>0</v>
      </c>
      <c r="H516" s="60" t="s">
        <v>280</v>
      </c>
      <c r="I516" s="30">
        <v>20</v>
      </c>
      <c r="J516" s="24"/>
      <c r="K516" s="41" t="s">
        <v>249</v>
      </c>
      <c r="L516" s="58">
        <f>VLOOKUP(N512,数据库!$A$1:$J$64584,8,FALSE)</f>
        <v>0</v>
      </c>
      <c r="M516" s="60" t="s">
        <v>280</v>
      </c>
      <c r="N516" s="58">
        <v>20</v>
      </c>
    </row>
    <row r="517" spans="1:86" ht="15" customHeight="1" x14ac:dyDescent="0.15">
      <c r="A517" s="55" t="s">
        <v>250</v>
      </c>
      <c r="B517" s="279" t="str">
        <f>VLOOKUP(D512,数据库!$A$1:$J$64584,4,FALSE)</f>
        <v>异步货梯</v>
      </c>
      <c r="C517" s="280"/>
      <c r="D517" s="281"/>
      <c r="E517" s="24"/>
      <c r="F517" s="48" t="s">
        <v>250</v>
      </c>
      <c r="G517" s="279" t="str">
        <f>VLOOKUP(I512,数据库!$A$1:$J$64584,4,FALSE)</f>
        <v>异步货梯</v>
      </c>
      <c r="H517" s="280"/>
      <c r="I517" s="281"/>
      <c r="J517" s="24"/>
      <c r="K517" s="48" t="s">
        <v>250</v>
      </c>
      <c r="L517" s="279" t="str">
        <f>VLOOKUP(N512,数据库!$A$1:$J$64584,4,FALSE)</f>
        <v>异步货梯</v>
      </c>
      <c r="M517" s="280"/>
      <c r="N517" s="281"/>
    </row>
    <row r="518" spans="1:86" s="15" customFormat="1" ht="15" customHeight="1" x14ac:dyDescent="0.15">
      <c r="A518" s="16"/>
      <c r="B518" s="16"/>
      <c r="C518" s="30"/>
      <c r="D518" s="29"/>
      <c r="E518" s="16"/>
      <c r="F518" s="38"/>
      <c r="G518" s="16"/>
      <c r="H518" s="30"/>
      <c r="I518" s="29"/>
      <c r="J518" s="16"/>
      <c r="K518" s="38"/>
      <c r="L518" s="16"/>
      <c r="M518" s="30"/>
      <c r="N518" s="31"/>
      <c r="O518" s="17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  <c r="BH518" s="9"/>
      <c r="BI518" s="9"/>
      <c r="BJ518" s="9"/>
      <c r="BK518" s="9"/>
      <c r="BL518" s="9"/>
      <c r="BM518" s="9"/>
      <c r="BN518" s="9"/>
      <c r="BO518" s="9"/>
      <c r="BP518" s="9"/>
      <c r="BQ518" s="9"/>
      <c r="BR518" s="9"/>
      <c r="BS518" s="9"/>
      <c r="BT518" s="9"/>
      <c r="BU518" s="9"/>
      <c r="BV518" s="9"/>
      <c r="BW518" s="9"/>
      <c r="BX518" s="9"/>
      <c r="BY518" s="9"/>
      <c r="BZ518" s="9"/>
      <c r="CA518" s="9"/>
      <c r="CB518" s="9"/>
      <c r="CC518" s="9"/>
      <c r="CD518" s="9"/>
      <c r="CE518" s="9"/>
      <c r="CF518" s="9"/>
      <c r="CG518" s="9"/>
      <c r="CH518" s="9"/>
    </row>
    <row r="519" spans="1:86" ht="15" customHeight="1" x14ac:dyDescent="0.15">
      <c r="A519" s="277" t="s">
        <v>705</v>
      </c>
      <c r="B519" s="278"/>
      <c r="C519" s="33" t="s">
        <v>0</v>
      </c>
      <c r="D519" s="45">
        <f>D512+3</f>
        <v>427</v>
      </c>
      <c r="E519" s="24"/>
      <c r="F519" s="277" t="s">
        <v>705</v>
      </c>
      <c r="G519" s="278"/>
      <c r="H519" s="33" t="s">
        <v>0</v>
      </c>
      <c r="I519" s="45">
        <f>I512+3</f>
        <v>428</v>
      </c>
      <c r="J519" s="24"/>
      <c r="K519" s="277" t="s">
        <v>705</v>
      </c>
      <c r="L519" s="278"/>
      <c r="M519" s="33" t="s">
        <v>0</v>
      </c>
      <c r="N519" s="33">
        <f>N512+3</f>
        <v>429</v>
      </c>
    </row>
    <row r="520" spans="1:86" ht="15" customHeight="1" x14ac:dyDescent="0.15">
      <c r="A520" s="60" t="s">
        <v>16</v>
      </c>
      <c r="B520" s="58" t="str">
        <f>VLOOKUP(D519,数据库!$A$1:$J$64584,2,FALSE)</f>
        <v>JSQ/7</v>
      </c>
      <c r="C520" s="26" t="s">
        <v>17</v>
      </c>
      <c r="D520" s="35" t="str">
        <f>VLOOKUP(D519,数据库!$A$1:$J$64584,3,FALSE)</f>
        <v>XS/4</v>
      </c>
      <c r="E520" s="24"/>
      <c r="F520" s="36" t="s">
        <v>16</v>
      </c>
      <c r="G520" s="58" t="str">
        <f>VLOOKUP(I519,数据库!$A$1:$J$64584,2,FALSE)</f>
        <v>JSQ/8</v>
      </c>
      <c r="H520" s="26" t="s">
        <v>17</v>
      </c>
      <c r="I520" s="35" t="str">
        <f>VLOOKUP(I519,数据库!$A$1:$J$64584,3,FALSE)</f>
        <v>FTK/1</v>
      </c>
      <c r="J520" s="24"/>
      <c r="K520" s="36" t="s">
        <v>16</v>
      </c>
      <c r="L520" s="58" t="str">
        <f>VLOOKUP(N519,数据库!$A$1:$J$64584,2,FALSE)</f>
        <v>GRU/S5</v>
      </c>
      <c r="M520" s="26" t="s">
        <v>17</v>
      </c>
      <c r="N520" s="26" t="str">
        <f>VLOOKUP(N519,数据库!$A$1:$J$64584,3,FALSE)</f>
        <v>延时板/24V</v>
      </c>
    </row>
    <row r="521" spans="1:86" ht="15" customHeight="1" x14ac:dyDescent="0.15">
      <c r="A521" s="60" t="s">
        <v>251</v>
      </c>
      <c r="B521" s="58" t="str">
        <f>VLOOKUP(D519,数据库!$A$1:$J$64584,6,FALSE)</f>
        <v>536</v>
      </c>
      <c r="C521" s="60" t="s">
        <v>19</v>
      </c>
      <c r="D521" s="35" t="str">
        <f>VLOOKUP(D519,数据库!$A$1:$J$64584,7,FALSE)</f>
        <v>5556T</v>
      </c>
      <c r="E521" s="24"/>
      <c r="F521" s="36" t="s">
        <v>251</v>
      </c>
      <c r="G521" s="58" t="str">
        <f>VLOOKUP(I519,数据库!$A$1:$J$64584,6,FALSE)</f>
        <v>536</v>
      </c>
      <c r="H521" s="60" t="s">
        <v>19</v>
      </c>
      <c r="I521" s="35" t="str">
        <f>VLOOKUP(I519,数据库!$A$1:$J$64584,7,FALSE)</f>
        <v>红4</v>
      </c>
      <c r="J521" s="24"/>
      <c r="K521" s="36" t="s">
        <v>251</v>
      </c>
      <c r="L521" s="58" t="str">
        <f>VLOOKUP(N519,数据库!$A$1:$J$64584,6,FALSE)</f>
        <v>红针</v>
      </c>
      <c r="M521" s="60" t="s">
        <v>19</v>
      </c>
      <c r="N521" s="60" t="str">
        <f>VLOOKUP(N519,数据库!$A$1:$J$64584,7,FALSE)</f>
        <v>红针</v>
      </c>
    </row>
    <row r="522" spans="1:86" ht="15" customHeight="1" x14ac:dyDescent="0.15">
      <c r="A522" s="58" t="s">
        <v>247</v>
      </c>
      <c r="B522" s="58" t="str">
        <f>VLOOKUP(D519,数据库!$A$1:$J$64584,5,FALSE)</f>
        <v>0.5黑</v>
      </c>
      <c r="C522" s="13" t="s">
        <v>248</v>
      </c>
      <c r="D522" s="40" t="e">
        <f>VLOOKUP(D519,数据库!$A$1:$J$64584,11,FALSE)</f>
        <v>#REF!</v>
      </c>
      <c r="E522" s="24"/>
      <c r="F522" s="31" t="s">
        <v>247</v>
      </c>
      <c r="G522" s="58" t="str">
        <f>VLOOKUP(I519,数据库!$A$1:$J$64584,5,FALSE)</f>
        <v>0.5黑</v>
      </c>
      <c r="H522" s="13" t="s">
        <v>248</v>
      </c>
      <c r="I522" s="40" t="e">
        <f>VLOOKUP(I519,数据库!$A$1:$J$64584,11,FALSE)</f>
        <v>#REF!</v>
      </c>
      <c r="J522" s="24"/>
      <c r="K522" s="31" t="s">
        <v>247</v>
      </c>
      <c r="L522" s="58" t="str">
        <f>VLOOKUP(N519,数据库!$A$1:$J$64584,5,FALSE)</f>
        <v>0.5黑</v>
      </c>
      <c r="M522" s="13" t="s">
        <v>248</v>
      </c>
      <c r="N522" s="27" t="e">
        <f>VLOOKUP(N519,数据库!$A$1:$J$64584,11,FALSE)</f>
        <v>#REF!</v>
      </c>
    </row>
    <row r="523" spans="1:86" ht="15" customHeight="1" x14ac:dyDescent="0.15">
      <c r="A523" s="58" t="s">
        <v>249</v>
      </c>
      <c r="B523" s="58">
        <f>VLOOKUP(D519,数据库!$A$1:$J$64584,8,FALSE)</f>
        <v>0</v>
      </c>
      <c r="C523" s="58" t="s">
        <v>280</v>
      </c>
      <c r="D523" s="56">
        <v>20</v>
      </c>
      <c r="E523" s="24"/>
      <c r="F523" s="31" t="s">
        <v>249</v>
      </c>
      <c r="G523" s="58">
        <f>VLOOKUP(I519,数据库!$A$1:$J$64584,8,FALSE)</f>
        <v>0</v>
      </c>
      <c r="H523" s="58" t="s">
        <v>280</v>
      </c>
      <c r="I523" s="56">
        <v>20</v>
      </c>
      <c r="J523" s="24"/>
      <c r="K523" s="31" t="s">
        <v>249</v>
      </c>
      <c r="L523" s="58">
        <f>VLOOKUP(N519,数据库!$A$1:$J$64584,8,FALSE)</f>
        <v>0</v>
      </c>
      <c r="M523" s="58" t="s">
        <v>280</v>
      </c>
      <c r="N523" s="58">
        <v>20</v>
      </c>
    </row>
    <row r="524" spans="1:86" ht="15" customHeight="1" x14ac:dyDescent="0.15">
      <c r="A524" s="55" t="s">
        <v>250</v>
      </c>
      <c r="B524" s="279" t="str">
        <f>VLOOKUP(D519,数据库!$A$1:$J$64584,4,FALSE)</f>
        <v>异步货梯</v>
      </c>
      <c r="C524" s="280"/>
      <c r="D524" s="281"/>
      <c r="E524" s="24"/>
      <c r="F524" s="41" t="s">
        <v>250</v>
      </c>
      <c r="G524" s="279" t="str">
        <f>VLOOKUP(I519,数据库!$A$1:$J$64584,4,FALSE)</f>
        <v>异步货梯</v>
      </c>
      <c r="H524" s="280"/>
      <c r="I524" s="281"/>
      <c r="J524" s="24"/>
      <c r="K524" s="41" t="s">
        <v>250</v>
      </c>
      <c r="L524" s="279" t="str">
        <f>VLOOKUP(N519,数据库!$A$1:$J$64584,4,FALSE)</f>
        <v>异步货梯</v>
      </c>
      <c r="M524" s="280"/>
      <c r="N524" s="281"/>
    </row>
    <row r="525" spans="1:86" s="15" customFormat="1" ht="15" customHeight="1" x14ac:dyDescent="0.15">
      <c r="A525" s="16"/>
      <c r="B525" s="16"/>
      <c r="C525" s="30"/>
      <c r="D525" s="30"/>
      <c r="E525" s="16"/>
      <c r="F525" s="29"/>
      <c r="G525" s="16"/>
      <c r="H525" s="30"/>
      <c r="I525" s="30"/>
      <c r="J525" s="16"/>
      <c r="K525" s="29"/>
      <c r="L525" s="16"/>
      <c r="M525" s="30"/>
      <c r="N525" s="31"/>
      <c r="O525" s="17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/>
      <c r="BL525" s="9"/>
      <c r="BM525" s="9"/>
      <c r="BN525" s="9"/>
      <c r="BO525" s="9"/>
      <c r="BP525" s="9"/>
      <c r="BQ525" s="9"/>
      <c r="BR525" s="9"/>
      <c r="BS525" s="9"/>
      <c r="BT525" s="9"/>
      <c r="BU525" s="9"/>
      <c r="BV525" s="9"/>
      <c r="BW525" s="9"/>
      <c r="BX525" s="9"/>
      <c r="BY525" s="9"/>
      <c r="BZ525" s="9"/>
      <c r="CA525" s="9"/>
      <c r="CB525" s="9"/>
      <c r="CC525" s="9"/>
      <c r="CD525" s="9"/>
      <c r="CE525" s="9"/>
      <c r="CF525" s="9"/>
      <c r="CG525" s="9"/>
      <c r="CH525" s="9"/>
    </row>
    <row r="526" spans="1:86" ht="15" customHeight="1" x14ac:dyDescent="0.15">
      <c r="A526" s="277" t="s">
        <v>705</v>
      </c>
      <c r="B526" s="278"/>
      <c r="C526" s="37" t="s">
        <v>0</v>
      </c>
      <c r="D526" s="45">
        <f>D519+3</f>
        <v>430</v>
      </c>
      <c r="E526" s="24"/>
      <c r="F526" s="277" t="s">
        <v>705</v>
      </c>
      <c r="G526" s="278"/>
      <c r="H526" s="37" t="s">
        <v>0</v>
      </c>
      <c r="I526" s="45">
        <f>I519+3</f>
        <v>431</v>
      </c>
      <c r="J526" s="24"/>
      <c r="K526" s="277" t="s">
        <v>705</v>
      </c>
      <c r="L526" s="278"/>
      <c r="M526" s="37" t="s">
        <v>0</v>
      </c>
      <c r="N526" s="37">
        <f>N519+3</f>
        <v>432</v>
      </c>
    </row>
    <row r="527" spans="1:86" ht="15" customHeight="1" x14ac:dyDescent="0.15">
      <c r="A527" s="60" t="s">
        <v>16</v>
      </c>
      <c r="B527" s="58" t="str">
        <f>VLOOKUP(D526,数据库!$A$1:$J$64584,2,FALSE)</f>
        <v>GRU/S6</v>
      </c>
      <c r="C527" s="60" t="s">
        <v>17</v>
      </c>
      <c r="D527" s="35" t="str">
        <f>VLOOKUP(D526,数据库!$A$1:$J$64584,3,FALSE)</f>
        <v>XS/3</v>
      </c>
      <c r="E527" s="24"/>
      <c r="F527" s="36" t="s">
        <v>16</v>
      </c>
      <c r="G527" s="58" t="str">
        <f>VLOOKUP(I526,数据库!$A$1:$J$64584,2,FALSE)</f>
        <v>MSC/53</v>
      </c>
      <c r="H527" s="60" t="s">
        <v>17</v>
      </c>
      <c r="I527" s="35" t="str">
        <f>VLOOKUP(I526,数据库!$A$1:$J$64584,3,FALSE)</f>
        <v>CE24</v>
      </c>
      <c r="J527" s="24"/>
      <c r="K527" s="36" t="s">
        <v>16</v>
      </c>
      <c r="L527" s="58" t="str">
        <f>VLOOKUP(N526,数据库!$A$1:$J$64584,2,FALSE)</f>
        <v>MSC/54</v>
      </c>
      <c r="M527" s="60" t="s">
        <v>17</v>
      </c>
      <c r="N527" s="60" t="str">
        <f>VLOOKUP(N526,数据库!$A$1:$J$64584,3,FALSE)</f>
        <v>GRU/SZ</v>
      </c>
    </row>
    <row r="528" spans="1:86" ht="15" customHeight="1" x14ac:dyDescent="0.15">
      <c r="A528" s="60" t="s">
        <v>251</v>
      </c>
      <c r="B528" s="58" t="str">
        <f>VLOOKUP(D526,数据库!$A$1:$J$64584,6,FALSE)</f>
        <v>红针</v>
      </c>
      <c r="C528" s="46" t="s">
        <v>19</v>
      </c>
      <c r="D528" s="40" t="str">
        <f>VLOOKUP(D526,数据库!$A$1:$J$64584,7,FALSE)</f>
        <v>5556T</v>
      </c>
      <c r="E528" s="24"/>
      <c r="F528" s="31" t="s">
        <v>251</v>
      </c>
      <c r="G528" s="58" t="str">
        <f>VLOOKUP(I526,数据库!$A$1:$J$64584,6,FALSE)</f>
        <v xml:space="preserve">红4 </v>
      </c>
      <c r="H528" s="46" t="s">
        <v>19</v>
      </c>
      <c r="I528" s="40" t="str">
        <f>VLOOKUP(I526,数据库!$A$1:$J$64584,7,FALSE)</f>
        <v>剥13</v>
      </c>
      <c r="J528" s="24"/>
      <c r="K528" s="31" t="s">
        <v>251</v>
      </c>
      <c r="L528" s="58" t="str">
        <f>VLOOKUP(N526,数据库!$A$1:$J$64584,6,FALSE)</f>
        <v>红4</v>
      </c>
      <c r="M528" s="46" t="s">
        <v>19</v>
      </c>
      <c r="N528" s="47" t="str">
        <f>VLOOKUP(N526,数据库!$A$1:$J$64584,7,FALSE)</f>
        <v xml:space="preserve">红针 </v>
      </c>
    </row>
    <row r="529" spans="1:14" ht="15" customHeight="1" x14ac:dyDescent="0.15">
      <c r="A529" s="58" t="s">
        <v>247</v>
      </c>
      <c r="B529" s="58" t="str">
        <f>VLOOKUP(D526,数据库!$A$1:$J$64584,5,FALSE)</f>
        <v>0.5黑</v>
      </c>
      <c r="C529" s="58" t="s">
        <v>248</v>
      </c>
      <c r="D529" s="56" t="e">
        <f>VLOOKUP(D526,数据库!$A$1:$J$64584,11,FALSE)</f>
        <v>#REF!</v>
      </c>
      <c r="E529" s="24"/>
      <c r="F529" s="31" t="s">
        <v>247</v>
      </c>
      <c r="G529" s="58" t="str">
        <f>VLOOKUP(I526,数据库!$A$1:$J$64584,5,FALSE)</f>
        <v>0.5黑</v>
      </c>
      <c r="H529" s="58" t="s">
        <v>248</v>
      </c>
      <c r="I529" s="56" t="e">
        <f>VLOOKUP(I526,数据库!$A$1:$J$64584,11,FALSE)</f>
        <v>#REF!</v>
      </c>
      <c r="J529" s="24"/>
      <c r="K529" s="31" t="s">
        <v>247</v>
      </c>
      <c r="L529" s="58" t="str">
        <f>VLOOKUP(N526,数据库!$A$1:$J$64584,5,FALSE)</f>
        <v>0.5黑</v>
      </c>
      <c r="M529" s="58" t="s">
        <v>248</v>
      </c>
      <c r="N529" s="58" t="e">
        <f>VLOOKUP(N526,数据库!$A$1:$J$64584,11,FALSE)</f>
        <v>#REF!</v>
      </c>
    </row>
    <row r="530" spans="1:14" ht="15" customHeight="1" x14ac:dyDescent="0.15">
      <c r="A530" s="58" t="s">
        <v>249</v>
      </c>
      <c r="B530" s="58">
        <f>VLOOKUP(D526,数据库!$A$1:$J$64584,8,FALSE)</f>
        <v>0</v>
      </c>
      <c r="C530" s="60" t="s">
        <v>280</v>
      </c>
      <c r="D530" s="30">
        <v>20</v>
      </c>
      <c r="E530" s="24"/>
      <c r="F530" s="41" t="s">
        <v>249</v>
      </c>
      <c r="G530" s="58">
        <f>VLOOKUP(I526,数据库!$A$1:$J$64584,8,FALSE)</f>
        <v>0</v>
      </c>
      <c r="H530" s="60" t="s">
        <v>280</v>
      </c>
      <c r="I530" s="30">
        <v>20</v>
      </c>
      <c r="J530" s="24"/>
      <c r="K530" s="41" t="s">
        <v>249</v>
      </c>
      <c r="L530" s="58">
        <f>VLOOKUP(N526,数据库!$A$1:$J$64584,8,FALSE)</f>
        <v>0</v>
      </c>
      <c r="M530" s="60" t="s">
        <v>280</v>
      </c>
      <c r="N530" s="58">
        <v>20</v>
      </c>
    </row>
    <row r="531" spans="1:14" ht="15" customHeight="1" x14ac:dyDescent="0.15">
      <c r="A531" s="55" t="s">
        <v>250</v>
      </c>
      <c r="B531" s="279" t="str">
        <f>VLOOKUP(D526,数据库!$A$1:$J$64584,4,FALSE)</f>
        <v>异步货梯</v>
      </c>
      <c r="C531" s="280"/>
      <c r="D531" s="281"/>
      <c r="E531" s="24"/>
      <c r="F531" s="48" t="s">
        <v>250</v>
      </c>
      <c r="G531" s="279" t="str">
        <f>VLOOKUP(I526,数据库!$A$1:$J$64584,4,FALSE)</f>
        <v>异步货梯</v>
      </c>
      <c r="H531" s="280"/>
      <c r="I531" s="281"/>
      <c r="J531" s="24"/>
      <c r="K531" s="48" t="s">
        <v>250</v>
      </c>
      <c r="L531" s="279" t="str">
        <f>VLOOKUP(N526,数据库!$A$1:$J$64584,4,FALSE)</f>
        <v>异步货梯</v>
      </c>
      <c r="M531" s="280"/>
      <c r="N531" s="281"/>
    </row>
    <row r="532" spans="1:14" ht="15" customHeight="1" x14ac:dyDescent="0.15">
      <c r="A532" s="16"/>
      <c r="B532" s="16"/>
      <c r="C532" s="30"/>
      <c r="D532" s="29"/>
      <c r="E532" s="16"/>
      <c r="F532" s="38"/>
      <c r="G532" s="16"/>
      <c r="H532" s="30"/>
      <c r="I532" s="29"/>
      <c r="J532" s="16"/>
      <c r="K532" s="38"/>
      <c r="L532" s="16"/>
      <c r="M532" s="30"/>
      <c r="N532" s="31"/>
    </row>
    <row r="533" spans="1:14" ht="15" customHeight="1" x14ac:dyDescent="0.15">
      <c r="A533" s="277" t="s">
        <v>705</v>
      </c>
      <c r="B533" s="278"/>
      <c r="C533" s="33" t="s">
        <v>0</v>
      </c>
      <c r="D533" s="45">
        <f>D526+3</f>
        <v>433</v>
      </c>
      <c r="E533" s="24"/>
      <c r="F533" s="277" t="s">
        <v>705</v>
      </c>
      <c r="G533" s="278"/>
      <c r="H533" s="33" t="s">
        <v>0</v>
      </c>
      <c r="I533" s="45">
        <f>I526+3</f>
        <v>434</v>
      </c>
      <c r="J533" s="24"/>
      <c r="K533" s="277" t="s">
        <v>705</v>
      </c>
      <c r="L533" s="278"/>
      <c r="M533" s="33" t="s">
        <v>0</v>
      </c>
      <c r="N533" s="33">
        <f>N526+3</f>
        <v>435</v>
      </c>
    </row>
    <row r="534" spans="1:14" ht="15" customHeight="1" x14ac:dyDescent="0.15">
      <c r="A534" s="60" t="s">
        <v>16</v>
      </c>
      <c r="B534" s="58" t="str">
        <f>VLOOKUP(D533,数据库!$A$1:$J$64584,2,FALSE)</f>
        <v>FTK/1</v>
      </c>
      <c r="C534" s="26" t="s">
        <v>17</v>
      </c>
      <c r="D534" s="35" t="str">
        <f>VLOOKUP(D533,数据库!$A$1:$J$64584,3,FALSE)</f>
        <v>PLD/2</v>
      </c>
      <c r="E534" s="24"/>
      <c r="F534" s="36" t="s">
        <v>16</v>
      </c>
      <c r="G534" s="58" t="str">
        <f>VLOOKUP(I533,数据库!$A$1:$J$64584,2,FALSE)</f>
        <v>FJSA/13</v>
      </c>
      <c r="H534" s="26" t="s">
        <v>17</v>
      </c>
      <c r="I534" s="35" t="str">
        <f>VLOOKUP(I533,数据库!$A$1:$J$64584,3,FALSE)</f>
        <v>CE5</v>
      </c>
      <c r="J534" s="24"/>
      <c r="K534" s="36" t="s">
        <v>16</v>
      </c>
      <c r="L534" s="58" t="str">
        <f>VLOOKUP(N533,数据库!$A$1:$J$64584,2,FALSE)</f>
        <v>KGY4/L</v>
      </c>
      <c r="M534" s="26" t="s">
        <v>17</v>
      </c>
      <c r="N534" s="26" t="str">
        <f>VLOOKUP(N533,数据库!$A$1:$J$64584,3,FALSE)</f>
        <v>WD80/L</v>
      </c>
    </row>
    <row r="535" spans="1:14" ht="15" customHeight="1" x14ac:dyDescent="0.15">
      <c r="A535" s="60" t="s">
        <v>251</v>
      </c>
      <c r="B535" s="58" t="str">
        <f>VLOOKUP(D533,数据库!$A$1:$J$64584,6,FALSE)</f>
        <v>红4</v>
      </c>
      <c r="C535" s="60" t="s">
        <v>19</v>
      </c>
      <c r="D535" s="35" t="str">
        <f>VLOOKUP(D533,数据库!$A$1:$J$64584,7,FALSE)</f>
        <v>半剥8</v>
      </c>
      <c r="E535" s="24"/>
      <c r="F535" s="36" t="s">
        <v>251</v>
      </c>
      <c r="G535" s="58" t="str">
        <f>VLOOKUP(I533,数据库!$A$1:$J$64584,6,FALSE)</f>
        <v>423：蓝4</v>
      </c>
      <c r="H535" s="60" t="s">
        <v>19</v>
      </c>
      <c r="I535" s="35" t="str">
        <f>VLOOKUP(I533,数据库!$A$1:$J$64584,7,FALSE)</f>
        <v>半剥13</v>
      </c>
      <c r="J535" s="24"/>
      <c r="K535" s="36" t="s">
        <v>251</v>
      </c>
      <c r="L535" s="58" t="str">
        <f>VLOOKUP(N533,数据库!$A$1:$J$64584,6,FALSE)</f>
        <v>424：蓝4</v>
      </c>
      <c r="M535" s="60" t="s">
        <v>19</v>
      </c>
      <c r="N535" s="60" t="str">
        <f>VLOOKUP(N533,数据库!$A$1:$J$64584,7,FALSE)</f>
        <v>半剥13</v>
      </c>
    </row>
    <row r="536" spans="1:14" ht="15" customHeight="1" x14ac:dyDescent="0.15">
      <c r="A536" s="58" t="s">
        <v>247</v>
      </c>
      <c r="B536" s="58" t="str">
        <f>VLOOKUP(D533,数据库!$A$1:$J$64584,5,FALSE)</f>
        <v>0.5黑</v>
      </c>
      <c r="C536" s="13" t="s">
        <v>248</v>
      </c>
      <c r="D536" s="40" t="e">
        <f>VLOOKUP(D533,数据库!$A$1:$J$64584,11,FALSE)</f>
        <v>#REF!</v>
      </c>
      <c r="E536" s="24"/>
      <c r="F536" s="31" t="s">
        <v>247</v>
      </c>
      <c r="G536" s="58" t="str">
        <f>VLOOKUP(I533,数据库!$A$1:$J$64584,5,FALSE)</f>
        <v>0.5黑</v>
      </c>
      <c r="H536" s="13" t="s">
        <v>248</v>
      </c>
      <c r="I536" s="40" t="e">
        <f>VLOOKUP(I533,数据库!$A$1:$J$64584,11,FALSE)</f>
        <v>#REF!</v>
      </c>
      <c r="J536" s="24"/>
      <c r="K536" s="31" t="s">
        <v>247</v>
      </c>
      <c r="L536" s="58" t="str">
        <f>VLOOKUP(N533,数据库!$A$1:$J$64584,5,FALSE)</f>
        <v>0.5黑</v>
      </c>
      <c r="M536" s="13" t="s">
        <v>248</v>
      </c>
      <c r="N536" s="27" t="e">
        <f>VLOOKUP(N533,数据库!$A$1:$J$64584,11,FALSE)</f>
        <v>#REF!</v>
      </c>
    </row>
    <row r="537" spans="1:14" ht="15" customHeight="1" x14ac:dyDescent="0.15">
      <c r="A537" s="58" t="s">
        <v>249</v>
      </c>
      <c r="B537" s="58">
        <f>VLOOKUP(D533,数据库!$A$1:$J$64584,8,FALSE)</f>
        <v>0</v>
      </c>
      <c r="C537" s="58" t="s">
        <v>280</v>
      </c>
      <c r="D537" s="56">
        <v>20</v>
      </c>
      <c r="E537" s="24"/>
      <c r="F537" s="31" t="s">
        <v>249</v>
      </c>
      <c r="G537" s="58">
        <f>VLOOKUP(I533,数据库!$A$1:$J$64584,8,FALSE)</f>
        <v>0</v>
      </c>
      <c r="H537" s="58" t="s">
        <v>280</v>
      </c>
      <c r="I537" s="56">
        <v>20</v>
      </c>
      <c r="J537" s="24"/>
      <c r="K537" s="31" t="s">
        <v>249</v>
      </c>
      <c r="L537" s="58">
        <f>VLOOKUP(N533,数据库!$A$1:$J$64584,8,FALSE)</f>
        <v>0</v>
      </c>
      <c r="M537" s="58" t="s">
        <v>280</v>
      </c>
      <c r="N537" s="58">
        <v>20</v>
      </c>
    </row>
    <row r="538" spans="1:14" ht="15" customHeight="1" x14ac:dyDescent="0.15">
      <c r="A538" s="55" t="s">
        <v>250</v>
      </c>
      <c r="B538" s="279" t="str">
        <f>VLOOKUP(D533,数据库!$A$1:$J$64584,4,FALSE)</f>
        <v>钢带梯/异步货梯</v>
      </c>
      <c r="C538" s="280"/>
      <c r="D538" s="281"/>
      <c r="E538" s="24"/>
      <c r="F538" s="41" t="s">
        <v>250</v>
      </c>
      <c r="G538" s="279" t="str">
        <f>VLOOKUP(I533,数据库!$A$1:$J$64584,4,FALSE)</f>
        <v>钢带梯/异步货梯</v>
      </c>
      <c r="H538" s="280"/>
      <c r="I538" s="281"/>
      <c r="J538" s="24"/>
      <c r="K538" s="41" t="s">
        <v>250</v>
      </c>
      <c r="L538" s="279" t="str">
        <f>VLOOKUP(N533,数据库!$A$1:$J$64584,4,FALSE)</f>
        <v>异步货梯时+≥3吨</v>
      </c>
      <c r="M538" s="280"/>
      <c r="N538" s="281"/>
    </row>
    <row r="539" spans="1:14" ht="15" customHeight="1" x14ac:dyDescent="0.15">
      <c r="A539" s="16"/>
      <c r="B539" s="16"/>
      <c r="C539" s="30"/>
      <c r="D539" s="30"/>
      <c r="E539" s="16"/>
      <c r="F539" s="29"/>
      <c r="G539" s="16"/>
      <c r="H539" s="30"/>
      <c r="I539" s="30"/>
      <c r="J539" s="16"/>
      <c r="K539" s="29"/>
      <c r="L539" s="16"/>
      <c r="M539" s="30"/>
      <c r="N539" s="31"/>
    </row>
    <row r="540" spans="1:14" ht="15" customHeight="1" x14ac:dyDescent="0.15">
      <c r="A540" s="277" t="s">
        <v>705</v>
      </c>
      <c r="B540" s="278"/>
      <c r="C540" s="37" t="s">
        <v>0</v>
      </c>
      <c r="D540" s="45">
        <f>D533+3</f>
        <v>436</v>
      </c>
      <c r="E540" s="24"/>
      <c r="F540" s="277" t="s">
        <v>705</v>
      </c>
      <c r="G540" s="278"/>
      <c r="H540" s="37" t="s">
        <v>0</v>
      </c>
      <c r="I540" s="45">
        <f>I533+3</f>
        <v>437</v>
      </c>
      <c r="J540" s="24"/>
      <c r="K540" s="277" t="s">
        <v>705</v>
      </c>
      <c r="L540" s="278"/>
      <c r="M540" s="37" t="s">
        <v>0</v>
      </c>
      <c r="N540" s="37">
        <f>N533+3</f>
        <v>438</v>
      </c>
    </row>
    <row r="541" spans="1:14" ht="15" customHeight="1" x14ac:dyDescent="0.15">
      <c r="A541" s="60" t="s">
        <v>16</v>
      </c>
      <c r="B541" s="58" t="str">
        <f>VLOOKUP(D540,数据库!$A$1:$J$64584,2,FALSE)</f>
        <v>KGY4/N</v>
      </c>
      <c r="C541" s="60" t="s">
        <v>17</v>
      </c>
      <c r="D541" s="35" t="str">
        <f>VLOOKUP(D540,数据库!$A$1:$J$64584,3,FALSE)</f>
        <v>WD80/N</v>
      </c>
      <c r="E541" s="24"/>
      <c r="F541" s="36" t="s">
        <v>16</v>
      </c>
      <c r="G541" s="58" t="str">
        <f>VLOOKUP(I540,数据库!$A$1:$J$64584,2,FALSE)</f>
        <v>BKP/CN3/COM</v>
      </c>
      <c r="H541" s="60" t="s">
        <v>17</v>
      </c>
      <c r="I541" s="35" t="str">
        <f>VLOOKUP(I540,数据库!$A$1:$J$64584,3,FALSE)</f>
        <v>WD80/10</v>
      </c>
      <c r="J541" s="24"/>
      <c r="K541" s="36" t="s">
        <v>16</v>
      </c>
      <c r="L541" s="58" t="str">
        <f>VLOOKUP(N540,数据库!$A$1:$J$64584,2,FALSE)</f>
        <v>WD80/9</v>
      </c>
      <c r="M541" s="60" t="s">
        <v>17</v>
      </c>
      <c r="N541" s="60" t="str">
        <f>VLOOKUP(N540,数据库!$A$1:$J$64584,3,FALSE)</f>
        <v>WD80/10</v>
      </c>
    </row>
    <row r="542" spans="1:14" ht="15" customHeight="1" x14ac:dyDescent="0.15">
      <c r="A542" s="60" t="s">
        <v>251</v>
      </c>
      <c r="B542" s="58" t="str">
        <f>VLOOKUP(D540,数据库!$A$1:$J$64584,6,FALSE)</f>
        <v>425：蓝4</v>
      </c>
      <c r="C542" s="46" t="s">
        <v>19</v>
      </c>
      <c r="D542" s="40" t="str">
        <f>VLOOKUP(D540,数据库!$A$1:$J$64584,7,FALSE)</f>
        <v>半剥13</v>
      </c>
      <c r="E542" s="24"/>
      <c r="F542" s="31" t="s">
        <v>251</v>
      </c>
      <c r="G542" s="58" t="str">
        <f>VLOOKUP(I540,数据库!$A$1:$J$64584,6,FALSE)</f>
        <v>半剥8</v>
      </c>
      <c r="H542" s="46" t="s">
        <v>19</v>
      </c>
      <c r="I542" s="40" t="str">
        <f>VLOOKUP(I540,数据库!$A$1:$J$64584,7,FALSE)</f>
        <v>438：218</v>
      </c>
      <c r="J542" s="24"/>
      <c r="K542" s="31" t="s">
        <v>251</v>
      </c>
      <c r="L542" s="58" t="str">
        <f>VLOOKUP(N540,数据库!$A$1:$J$64584,6,FALSE)</f>
        <v>439：218</v>
      </c>
      <c r="M542" s="46" t="s">
        <v>19</v>
      </c>
      <c r="N542" s="47" t="str">
        <f>VLOOKUP(N540,数据库!$A$1:$J$64584,7,FALSE)</f>
        <v>437：218</v>
      </c>
    </row>
    <row r="543" spans="1:14" ht="15" customHeight="1" x14ac:dyDescent="0.15">
      <c r="A543" s="58" t="s">
        <v>247</v>
      </c>
      <c r="B543" s="58" t="str">
        <f>VLOOKUP(D540,数据库!$A$1:$J$64584,5,FALSE)</f>
        <v>0.5黑</v>
      </c>
      <c r="C543" s="58" t="s">
        <v>248</v>
      </c>
      <c r="D543" s="56" t="e">
        <f>VLOOKUP(D540,数据库!$A$1:$J$64584,11,FALSE)</f>
        <v>#REF!</v>
      </c>
      <c r="E543" s="24"/>
      <c r="F543" s="31" t="s">
        <v>247</v>
      </c>
      <c r="G543" s="58" t="str">
        <f>VLOOKUP(I540,数据库!$A$1:$J$64584,5,FALSE)</f>
        <v>0.5黑</v>
      </c>
      <c r="H543" s="58" t="s">
        <v>248</v>
      </c>
      <c r="I543" s="56" t="e">
        <f>VLOOKUP(I540,数据库!$A$1:$J$64584,11,FALSE)</f>
        <v>#REF!</v>
      </c>
      <c r="J543" s="24"/>
      <c r="K543" s="31" t="s">
        <v>247</v>
      </c>
      <c r="L543" s="58" t="str">
        <f>VLOOKUP(N540,数据库!$A$1:$J$64584,5,FALSE)</f>
        <v>0.5黑</v>
      </c>
      <c r="M543" s="58" t="s">
        <v>248</v>
      </c>
      <c r="N543" s="58" t="e">
        <f>VLOOKUP(N540,数据库!$A$1:$J$64584,11,FALSE)</f>
        <v>#REF!</v>
      </c>
    </row>
    <row r="544" spans="1:14" ht="15" customHeight="1" x14ac:dyDescent="0.15">
      <c r="A544" s="58" t="s">
        <v>249</v>
      </c>
      <c r="B544" s="58">
        <f>VLOOKUP(D540,数据库!$A$1:$J$64584,8,FALSE)</f>
        <v>0</v>
      </c>
      <c r="C544" s="60" t="s">
        <v>280</v>
      </c>
      <c r="D544" s="30">
        <v>20</v>
      </c>
      <c r="E544" s="24"/>
      <c r="F544" s="41" t="s">
        <v>249</v>
      </c>
      <c r="G544" s="58">
        <f>VLOOKUP(I540,数据库!$A$1:$J$64584,8,FALSE)</f>
        <v>0</v>
      </c>
      <c r="H544" s="60" t="s">
        <v>280</v>
      </c>
      <c r="I544" s="30">
        <v>20</v>
      </c>
      <c r="J544" s="24"/>
      <c r="K544" s="41" t="s">
        <v>249</v>
      </c>
      <c r="L544" s="58">
        <f>VLOOKUP(N540,数据库!$A$1:$J$64584,8,FALSE)</f>
        <v>0</v>
      </c>
      <c r="M544" s="60" t="s">
        <v>280</v>
      </c>
      <c r="N544" s="58">
        <v>20</v>
      </c>
    </row>
    <row r="545" spans="1:14" ht="15" customHeight="1" x14ac:dyDescent="0.15">
      <c r="A545" s="55" t="s">
        <v>250</v>
      </c>
      <c r="B545" s="279" t="str">
        <f>VLOOKUP(D540,数据库!$A$1:$J$64584,4,FALSE)</f>
        <v>异步货梯时+≥3吨</v>
      </c>
      <c r="C545" s="280"/>
      <c r="D545" s="281"/>
      <c r="E545" s="24"/>
      <c r="F545" s="48" t="s">
        <v>250</v>
      </c>
      <c r="G545" s="279" t="str">
        <f>VLOOKUP(I540,数据库!$A$1:$J$64584,4,FALSE)</f>
        <v>异步货梯时+≥3吨</v>
      </c>
      <c r="H545" s="280"/>
      <c r="I545" s="281"/>
      <c r="J545" s="24"/>
      <c r="K545" s="48" t="s">
        <v>250</v>
      </c>
      <c r="L545" s="279" t="str">
        <f>VLOOKUP(N540,数据库!$A$1:$J$64584,4,FALSE)</f>
        <v>异步货梯时+≥3吨</v>
      </c>
      <c r="M545" s="280"/>
      <c r="N545" s="281"/>
    </row>
    <row r="546" spans="1:14" ht="15" customHeight="1" x14ac:dyDescent="0.15">
      <c r="A546" s="16"/>
      <c r="B546" s="16"/>
      <c r="C546" s="30"/>
      <c r="D546" s="29"/>
      <c r="E546" s="16"/>
      <c r="F546" s="38"/>
      <c r="G546" s="16"/>
      <c r="H546" s="30"/>
      <c r="I546" s="29"/>
      <c r="J546" s="16"/>
      <c r="K546" s="38"/>
      <c r="L546" s="16"/>
      <c r="M546" s="30"/>
      <c r="N546" s="31"/>
    </row>
    <row r="547" spans="1:14" ht="15" customHeight="1" x14ac:dyDescent="0.15">
      <c r="A547" s="277" t="s">
        <v>705</v>
      </c>
      <c r="B547" s="278"/>
      <c r="C547" s="33" t="s">
        <v>0</v>
      </c>
      <c r="D547" s="45">
        <f>D540+3</f>
        <v>439</v>
      </c>
      <c r="E547" s="24"/>
      <c r="F547" s="277" t="s">
        <v>705</v>
      </c>
      <c r="G547" s="278"/>
      <c r="H547" s="33" t="s">
        <v>0</v>
      </c>
      <c r="I547" s="45">
        <f>I540+3</f>
        <v>440</v>
      </c>
      <c r="J547" s="24"/>
      <c r="K547" s="277" t="s">
        <v>705</v>
      </c>
      <c r="L547" s="278"/>
      <c r="M547" s="33" t="s">
        <v>0</v>
      </c>
      <c r="N547" s="33">
        <f>N540+3</f>
        <v>441</v>
      </c>
    </row>
    <row r="548" spans="1:14" ht="15" customHeight="1" x14ac:dyDescent="0.15">
      <c r="A548" s="60" t="s">
        <v>16</v>
      </c>
      <c r="B548" s="58" t="str">
        <f>VLOOKUP(D547,数据库!$A$1:$J$64584,2,FALSE)</f>
        <v>WD80/9</v>
      </c>
      <c r="C548" s="26" t="s">
        <v>17</v>
      </c>
      <c r="D548" s="35" t="str">
        <f>VLOOKUP(D547,数据库!$A$1:$J$64584,3,FALSE)</f>
        <v>WD80/4</v>
      </c>
      <c r="E548" s="24"/>
      <c r="F548" s="36" t="s">
        <v>16</v>
      </c>
      <c r="G548" s="58" t="str">
        <f>VLOOKUP(I547,数据库!$A$1:$J$64584,2,FALSE)</f>
        <v>WD80/5</v>
      </c>
      <c r="H548" s="26" t="s">
        <v>17</v>
      </c>
      <c r="I548" s="35" t="str">
        <f>VLOOKUP(I547,数据库!$A$1:$J$64584,3,FALSE)</f>
        <v>CE24</v>
      </c>
      <c r="J548" s="24"/>
      <c r="K548" s="36" t="s">
        <v>16</v>
      </c>
      <c r="L548" s="58" t="str">
        <f>VLOOKUP(N547,数据库!$A$1:$J$64584,2,FALSE)</f>
        <v>WD80/11</v>
      </c>
      <c r="M548" s="26" t="s">
        <v>17</v>
      </c>
      <c r="N548" s="26" t="str">
        <f>VLOOKUP(N547,数据库!$A$1:$J$64584,3,FALSE)</f>
        <v>F26/4</v>
      </c>
    </row>
    <row r="549" spans="1:14" ht="15" customHeight="1" x14ac:dyDescent="0.15">
      <c r="A549" s="60" t="s">
        <v>251</v>
      </c>
      <c r="B549" s="58" t="str">
        <f>VLOOKUP(D547,数据库!$A$1:$J$64584,6,FALSE)</f>
        <v>438：218</v>
      </c>
      <c r="C549" s="60" t="s">
        <v>19</v>
      </c>
      <c r="D549" s="35" t="str">
        <f>VLOOKUP(D547,数据库!$A$1:$J$64584,7,FALSE)</f>
        <v>218</v>
      </c>
      <c r="E549" s="24"/>
      <c r="F549" s="36" t="s">
        <v>251</v>
      </c>
      <c r="G549" s="58" t="str">
        <f>VLOOKUP(I547,数据库!$A$1:$J$64584,6,FALSE)</f>
        <v>218</v>
      </c>
      <c r="H549" s="60" t="s">
        <v>19</v>
      </c>
      <c r="I549" s="35" t="str">
        <f>VLOOKUP(I547,数据库!$A$1:$J$64584,7,FALSE)</f>
        <v>半剥13</v>
      </c>
      <c r="J549" s="24"/>
      <c r="K549" s="36" t="s">
        <v>251</v>
      </c>
      <c r="L549" s="58" t="str">
        <f>VLOOKUP(N547,数据库!$A$1:$J$64584,6,FALSE)</f>
        <v>218</v>
      </c>
      <c r="M549" s="60" t="s">
        <v>19</v>
      </c>
      <c r="N549" s="60" t="str">
        <f>VLOOKUP(N547,数据库!$A$1:$J$64584,7,FALSE)</f>
        <v>5556T</v>
      </c>
    </row>
    <row r="550" spans="1:14" ht="15" customHeight="1" x14ac:dyDescent="0.15">
      <c r="A550" s="58" t="s">
        <v>247</v>
      </c>
      <c r="B550" s="58" t="str">
        <f>VLOOKUP(D547,数据库!$A$1:$J$64584,5,FALSE)</f>
        <v>0.5黑</v>
      </c>
      <c r="C550" s="13" t="s">
        <v>248</v>
      </c>
      <c r="D550" s="40" t="e">
        <f>VLOOKUP(D547,数据库!$A$1:$J$64584,11,FALSE)</f>
        <v>#REF!</v>
      </c>
      <c r="E550" s="24"/>
      <c r="F550" s="31" t="s">
        <v>247</v>
      </c>
      <c r="G550" s="58" t="str">
        <f>VLOOKUP(I547,数据库!$A$1:$J$64584,5,FALSE)</f>
        <v>0.5黑</v>
      </c>
      <c r="H550" s="13" t="s">
        <v>248</v>
      </c>
      <c r="I550" s="40" t="e">
        <f>VLOOKUP(I547,数据库!$A$1:$J$64584,11,FALSE)</f>
        <v>#REF!</v>
      </c>
      <c r="J550" s="24"/>
      <c r="K550" s="31" t="s">
        <v>247</v>
      </c>
      <c r="L550" s="58" t="str">
        <f>VLOOKUP(N547,数据库!$A$1:$J$64584,5,FALSE)</f>
        <v>0.5黑</v>
      </c>
      <c r="M550" s="13" t="s">
        <v>248</v>
      </c>
      <c r="N550" s="27" t="e">
        <f>VLOOKUP(N547,数据库!$A$1:$J$64584,11,FALSE)</f>
        <v>#REF!</v>
      </c>
    </row>
    <row r="551" spans="1:14" ht="15" customHeight="1" x14ac:dyDescent="0.15">
      <c r="A551" s="58" t="s">
        <v>249</v>
      </c>
      <c r="B551" s="58">
        <f>VLOOKUP(D547,数据库!$A$1:$J$64584,8,FALSE)</f>
        <v>0</v>
      </c>
      <c r="C551" s="58" t="s">
        <v>280</v>
      </c>
      <c r="D551" s="56">
        <v>20</v>
      </c>
      <c r="E551" s="24"/>
      <c r="F551" s="31" t="s">
        <v>249</v>
      </c>
      <c r="G551" s="58">
        <f>VLOOKUP(I547,数据库!$A$1:$J$64584,8,FALSE)</f>
        <v>0</v>
      </c>
      <c r="H551" s="58" t="s">
        <v>280</v>
      </c>
      <c r="I551" s="56">
        <v>20</v>
      </c>
      <c r="J551" s="24"/>
      <c r="K551" s="31" t="s">
        <v>249</v>
      </c>
      <c r="L551" s="58">
        <f>VLOOKUP(N547,数据库!$A$1:$J$64584,8,FALSE)</f>
        <v>0</v>
      </c>
      <c r="M551" s="58" t="s">
        <v>280</v>
      </c>
      <c r="N551" s="58">
        <v>20</v>
      </c>
    </row>
    <row r="552" spans="1:14" ht="15" customHeight="1" x14ac:dyDescent="0.15">
      <c r="A552" s="55" t="s">
        <v>250</v>
      </c>
      <c r="B552" s="279" t="str">
        <f>VLOOKUP(D547,数据库!$A$1:$J$64584,4,FALSE)</f>
        <v>异步货梯时+≥3吨</v>
      </c>
      <c r="C552" s="280"/>
      <c r="D552" s="281"/>
      <c r="E552" s="24"/>
      <c r="F552" s="41" t="s">
        <v>250</v>
      </c>
      <c r="G552" s="279" t="str">
        <f>VLOOKUP(I547,数据库!$A$1:$J$64584,4,FALSE)</f>
        <v>异步货梯时+≥3吨</v>
      </c>
      <c r="H552" s="280"/>
      <c r="I552" s="281"/>
      <c r="J552" s="24"/>
      <c r="K552" s="41" t="s">
        <v>250</v>
      </c>
      <c r="L552" s="279" t="str">
        <f>VLOOKUP(N547,数据库!$A$1:$J$64584,4,FALSE)</f>
        <v>异步货梯时+≥3吨</v>
      </c>
      <c r="M552" s="280"/>
      <c r="N552" s="281"/>
    </row>
    <row r="553" spans="1:14" ht="15" customHeight="1" x14ac:dyDescent="0.15">
      <c r="A553" s="16"/>
      <c r="B553" s="16"/>
      <c r="C553" s="30"/>
      <c r="D553" s="30"/>
      <c r="E553" s="16"/>
      <c r="F553" s="29"/>
      <c r="G553" s="16"/>
      <c r="H553" s="30"/>
      <c r="I553" s="30"/>
      <c r="J553" s="16"/>
      <c r="K553" s="29"/>
      <c r="L553" s="16"/>
      <c r="M553" s="30"/>
      <c r="N553" s="31"/>
    </row>
    <row r="554" spans="1:14" ht="15" customHeight="1" x14ac:dyDescent="0.15">
      <c r="A554" s="277" t="s">
        <v>705</v>
      </c>
      <c r="B554" s="278"/>
      <c r="C554" s="33" t="s">
        <v>0</v>
      </c>
      <c r="D554" s="45">
        <f>D547+3</f>
        <v>442</v>
      </c>
      <c r="E554" s="24"/>
      <c r="F554" s="277" t="s">
        <v>705</v>
      </c>
      <c r="G554" s="278"/>
      <c r="H554" s="33" t="s">
        <v>0</v>
      </c>
      <c r="I554" s="45">
        <f>I547+3</f>
        <v>443</v>
      </c>
      <c r="J554" s="24"/>
      <c r="K554" s="277" t="s">
        <v>705</v>
      </c>
      <c r="L554" s="278"/>
      <c r="M554" s="33" t="s">
        <v>0</v>
      </c>
      <c r="N554" s="33">
        <f>N547+3</f>
        <v>444</v>
      </c>
    </row>
    <row r="555" spans="1:14" ht="15" customHeight="1" x14ac:dyDescent="0.15">
      <c r="A555" s="60" t="s">
        <v>16</v>
      </c>
      <c r="B555" s="58" t="str">
        <f>VLOOKUP(D554,数据库!$A$1:$J$64584,2,FALSE)</f>
        <v>WD80/8</v>
      </c>
      <c r="C555" s="26" t="s">
        <v>17</v>
      </c>
      <c r="D555" s="35" t="str">
        <f>VLOOKUP(D554,数据库!$A$1:$J$64584,3,FALSE)</f>
        <v>F26/6</v>
      </c>
      <c r="E555" s="24"/>
      <c r="F555" s="36" t="s">
        <v>16</v>
      </c>
      <c r="G555" s="58" t="str">
        <f>VLOOKUP(I554,数据库!$A$1:$J$64584,2,FALSE)</f>
        <v>QFB2/2</v>
      </c>
      <c r="H555" s="26" t="s">
        <v>17</v>
      </c>
      <c r="I555" s="35" t="str">
        <f>VLOOKUP(I554,数据库!$A$1:$J$64584,3,FALSE)</f>
        <v>载荷仪/L</v>
      </c>
      <c r="J555" s="24"/>
      <c r="K555" s="36" t="s">
        <v>16</v>
      </c>
      <c r="L555" s="58" t="str">
        <f>VLOOKUP(N554,数据库!$A$1:$J$64584,2,FALSE)</f>
        <v>QFB2/HN</v>
      </c>
      <c r="M555" s="26" t="s">
        <v>17</v>
      </c>
      <c r="N555" s="26" t="str">
        <f>VLOOKUP(N554,数据库!$A$1:$J$64584,3,FALSE)</f>
        <v>载荷仪/N</v>
      </c>
    </row>
    <row r="556" spans="1:14" ht="15" customHeight="1" x14ac:dyDescent="0.15">
      <c r="A556" s="60" t="s">
        <v>251</v>
      </c>
      <c r="B556" s="58" t="str">
        <f>VLOOKUP(D554,数据库!$A$1:$J$64584,6,FALSE)</f>
        <v>218</v>
      </c>
      <c r="C556" s="60" t="s">
        <v>19</v>
      </c>
      <c r="D556" s="35" t="str">
        <f>VLOOKUP(D554,数据库!$A$1:$J$64584,7,FALSE)</f>
        <v>5556T</v>
      </c>
      <c r="E556" s="24"/>
      <c r="F556" s="36" t="s">
        <v>251</v>
      </c>
      <c r="G556" s="58" t="str">
        <f>VLOOKUP(I554,数据库!$A$1:$J$64584,6,FALSE)</f>
        <v>51:蓝针</v>
      </c>
      <c r="H556" s="60" t="s">
        <v>19</v>
      </c>
      <c r="I556" s="35" t="str">
        <f>VLOOKUP(I554,数据库!$A$1:$J$64584,7,FALSE)</f>
        <v>半剥8</v>
      </c>
      <c r="J556" s="24"/>
      <c r="K556" s="36" t="s">
        <v>251</v>
      </c>
      <c r="L556" s="58" t="str">
        <f>VLOOKUP(N554,数据库!$A$1:$J$64584,6,FALSE)</f>
        <v>52:蓝针</v>
      </c>
      <c r="M556" s="60" t="s">
        <v>19</v>
      </c>
      <c r="N556" s="60" t="str">
        <f>VLOOKUP(N554,数据库!$A$1:$J$64584,7,FALSE)</f>
        <v>半剥8</v>
      </c>
    </row>
    <row r="557" spans="1:14" ht="15" customHeight="1" x14ac:dyDescent="0.15">
      <c r="A557" s="58" t="s">
        <v>247</v>
      </c>
      <c r="B557" s="58" t="str">
        <f>VLOOKUP(D554,数据库!$A$1:$J$64584,5,FALSE)</f>
        <v>0.5黑</v>
      </c>
      <c r="C557" s="13" t="s">
        <v>248</v>
      </c>
      <c r="D557" s="40" t="e">
        <f>VLOOKUP(D554,数据库!$A$1:$J$64584,11,FALSE)</f>
        <v>#REF!</v>
      </c>
      <c r="E557" s="24"/>
      <c r="F557" s="31" t="s">
        <v>247</v>
      </c>
      <c r="G557" s="58" t="str">
        <f>VLOOKUP(I554,数据库!$A$1:$J$64584,5,FALSE)</f>
        <v>0.5黑</v>
      </c>
      <c r="H557" s="13" t="s">
        <v>248</v>
      </c>
      <c r="I557" s="40" t="e">
        <f>VLOOKUP(I554,数据库!$A$1:$J$64584,11,FALSE)</f>
        <v>#REF!</v>
      </c>
      <c r="J557" s="24"/>
      <c r="K557" s="31" t="s">
        <v>247</v>
      </c>
      <c r="L557" s="58" t="str">
        <f>VLOOKUP(N554,数据库!$A$1:$J$64584,5,FALSE)</f>
        <v>0.5黑</v>
      </c>
      <c r="M557" s="13" t="s">
        <v>248</v>
      </c>
      <c r="N557" s="27" t="e">
        <f>VLOOKUP(N554,数据库!$A$1:$J$64584,11,FALSE)</f>
        <v>#REF!</v>
      </c>
    </row>
    <row r="558" spans="1:14" ht="15" customHeight="1" x14ac:dyDescent="0.15">
      <c r="A558" s="58" t="s">
        <v>249</v>
      </c>
      <c r="B558" s="58">
        <f>VLOOKUP(D554,数据库!$A$1:$J$64584,8,FALSE)</f>
        <v>0</v>
      </c>
      <c r="C558" s="58" t="s">
        <v>280</v>
      </c>
      <c r="D558" s="56">
        <v>20</v>
      </c>
      <c r="E558" s="24"/>
      <c r="F558" s="31" t="s">
        <v>249</v>
      </c>
      <c r="G558" s="58">
        <f>VLOOKUP(I554,数据库!$A$1:$J$64584,8,FALSE)</f>
        <v>0</v>
      </c>
      <c r="H558" s="58" t="s">
        <v>280</v>
      </c>
      <c r="I558" s="56">
        <v>20</v>
      </c>
      <c r="J558" s="24"/>
      <c r="K558" s="31" t="s">
        <v>249</v>
      </c>
      <c r="L558" s="58">
        <f>VLOOKUP(N554,数据库!$A$1:$J$64584,8,FALSE)</f>
        <v>0</v>
      </c>
      <c r="M558" s="58" t="s">
        <v>280</v>
      </c>
      <c r="N558" s="58">
        <v>20</v>
      </c>
    </row>
    <row r="559" spans="1:14" ht="15" customHeight="1" x14ac:dyDescent="0.15">
      <c r="A559" s="55" t="s">
        <v>250</v>
      </c>
      <c r="B559" s="279" t="str">
        <f>VLOOKUP(D554,数据库!$A$1:$J$64584,4,FALSE)</f>
        <v>异步货梯时+≥3吨</v>
      </c>
      <c r="C559" s="280"/>
      <c r="D559" s="281"/>
      <c r="E559" s="24"/>
      <c r="F559" s="41" t="s">
        <v>250</v>
      </c>
      <c r="G559" s="279" t="str">
        <f>VLOOKUP(I554,数据库!$A$1:$J$64584,4,FALSE)</f>
        <v>GVHⅡ/GVHⅡ-MRL</v>
      </c>
      <c r="H559" s="280"/>
      <c r="I559" s="281"/>
      <c r="J559" s="24"/>
      <c r="K559" s="41" t="s">
        <v>250</v>
      </c>
      <c r="L559" s="279" t="str">
        <f>VLOOKUP(N554,数据库!$A$1:$J$64584,4,FALSE)</f>
        <v>GVHⅡ/GVHⅡ-MRL</v>
      </c>
      <c r="M559" s="280"/>
      <c r="N559" s="281"/>
    </row>
    <row r="560" spans="1:14" ht="15" customHeight="1" x14ac:dyDescent="0.15">
      <c r="A560" s="16"/>
      <c r="B560" s="16"/>
      <c r="C560" s="30"/>
      <c r="D560" s="30"/>
      <c r="E560" s="16"/>
      <c r="F560" s="29"/>
      <c r="G560" s="16"/>
      <c r="H560" s="30"/>
      <c r="I560" s="30"/>
      <c r="J560" s="16"/>
      <c r="K560" s="29"/>
      <c r="L560" s="16"/>
      <c r="M560" s="30"/>
      <c r="N560" s="31"/>
    </row>
    <row r="561" spans="1:14" ht="15" customHeight="1" x14ac:dyDescent="0.15">
      <c r="A561" s="277" t="s">
        <v>705</v>
      </c>
      <c r="B561" s="278"/>
      <c r="C561" s="33" t="s">
        <v>0</v>
      </c>
      <c r="D561" s="45">
        <f>D554+3</f>
        <v>445</v>
      </c>
      <c r="E561" s="24"/>
      <c r="F561" s="277" t="s">
        <v>705</v>
      </c>
      <c r="G561" s="278"/>
      <c r="H561" s="33" t="s">
        <v>0</v>
      </c>
      <c r="I561" s="45">
        <f>I554+3</f>
        <v>446</v>
      </c>
      <c r="J561" s="24"/>
      <c r="K561" s="277" t="s">
        <v>705</v>
      </c>
      <c r="L561" s="278"/>
      <c r="M561" s="33" t="s">
        <v>0</v>
      </c>
      <c r="N561" s="33">
        <f>N554+3</f>
        <v>447</v>
      </c>
    </row>
    <row r="562" spans="1:14" ht="15" customHeight="1" x14ac:dyDescent="0.15">
      <c r="A562" s="60" t="s">
        <v>16</v>
      </c>
      <c r="B562" s="58" t="str">
        <f>VLOOKUP(D561,数据库!$A$1:$J$64584,2,FALSE)</f>
        <v>F26/1</v>
      </c>
      <c r="C562" s="26" t="s">
        <v>17</v>
      </c>
      <c r="D562" s="35" t="str">
        <f>VLOOKUP(D561,数据库!$A$1:$J$64584,3,FALSE)</f>
        <v>载荷仪/16</v>
      </c>
      <c r="E562" s="24"/>
      <c r="F562" s="36" t="s">
        <v>16</v>
      </c>
      <c r="G562" s="58" t="str">
        <f>VLOOKUP(I561,数据库!$A$1:$J$64584,2,FALSE)</f>
        <v>F26/2</v>
      </c>
      <c r="H562" s="26" t="s">
        <v>17</v>
      </c>
      <c r="I562" s="35" t="str">
        <f>VLOOKUP(I561,数据库!$A$1:$J$64584,3,FALSE)</f>
        <v>载荷仪/14</v>
      </c>
      <c r="J562" s="24"/>
      <c r="K562" s="36" t="s">
        <v>16</v>
      </c>
      <c r="L562" s="58" t="str">
        <f>VLOOKUP(N561,数据库!$A$1:$J$64584,2,FALSE)</f>
        <v>F26/3</v>
      </c>
      <c r="M562" s="26" t="s">
        <v>17</v>
      </c>
      <c r="N562" s="26" t="str">
        <f>VLOOKUP(N561,数据库!$A$1:$J$64584,3,FALSE)</f>
        <v>载荷仪/13</v>
      </c>
    </row>
    <row r="563" spans="1:14" ht="15" customHeight="1" x14ac:dyDescent="0.15">
      <c r="A563" s="60" t="s">
        <v>251</v>
      </c>
      <c r="B563" s="58" t="str">
        <f>VLOOKUP(D561,数据库!$A$1:$J$64584,6,FALSE)</f>
        <v>5556T</v>
      </c>
      <c r="C563" s="60" t="s">
        <v>19</v>
      </c>
      <c r="D563" s="35" t="str">
        <f>VLOOKUP(D561,数据库!$A$1:$J$64584,7,FALSE)</f>
        <v>半剥8</v>
      </c>
      <c r="E563" s="24"/>
      <c r="F563" s="36" t="s">
        <v>251</v>
      </c>
      <c r="G563" s="58" t="str">
        <f>VLOOKUP(I561,数据库!$A$1:$J$64584,6,FALSE)</f>
        <v>5556T</v>
      </c>
      <c r="H563" s="60" t="s">
        <v>19</v>
      </c>
      <c r="I563" s="35" t="str">
        <f>VLOOKUP(I561,数据库!$A$1:$J$64584,7,FALSE)</f>
        <v>半剥8</v>
      </c>
      <c r="J563" s="24"/>
      <c r="K563" s="36" t="s">
        <v>251</v>
      </c>
      <c r="L563" s="58" t="str">
        <f>VLOOKUP(N561,数据库!$A$1:$J$64584,6,FALSE)</f>
        <v>5556T</v>
      </c>
      <c r="M563" s="60" t="s">
        <v>19</v>
      </c>
      <c r="N563" s="60" t="str">
        <f>VLOOKUP(N561,数据库!$A$1:$J$64584,7,FALSE)</f>
        <v>半剥8</v>
      </c>
    </row>
    <row r="564" spans="1:14" ht="15" customHeight="1" x14ac:dyDescent="0.15">
      <c r="A564" s="58" t="s">
        <v>247</v>
      </c>
      <c r="B564" s="58" t="str">
        <f>VLOOKUP(D561,数据库!$A$1:$J$64584,5,FALSE)</f>
        <v>0.5黑</v>
      </c>
      <c r="C564" s="13" t="s">
        <v>248</v>
      </c>
      <c r="D564" s="40" t="e">
        <f>VLOOKUP(D561,数据库!$A$1:$J$64584,11,FALSE)</f>
        <v>#REF!</v>
      </c>
      <c r="E564" s="24"/>
      <c r="F564" s="31" t="s">
        <v>247</v>
      </c>
      <c r="G564" s="58" t="str">
        <f>VLOOKUP(I561,数据库!$A$1:$J$64584,5,FALSE)</f>
        <v>0.5黑</v>
      </c>
      <c r="H564" s="13" t="s">
        <v>248</v>
      </c>
      <c r="I564" s="40" t="e">
        <f>VLOOKUP(I561,数据库!$A$1:$J$64584,11,FALSE)</f>
        <v>#REF!</v>
      </c>
      <c r="J564" s="24"/>
      <c r="K564" s="31" t="s">
        <v>247</v>
      </c>
      <c r="L564" s="58" t="str">
        <f>VLOOKUP(N561,数据库!$A$1:$J$64584,5,FALSE)</f>
        <v>0.5黑</v>
      </c>
      <c r="M564" s="13" t="s">
        <v>248</v>
      </c>
      <c r="N564" s="27" t="e">
        <f>VLOOKUP(N561,数据库!$A$1:$J$64584,11,FALSE)</f>
        <v>#REF!</v>
      </c>
    </row>
    <row r="565" spans="1:14" ht="15" customHeight="1" x14ac:dyDescent="0.15">
      <c r="A565" s="58" t="s">
        <v>249</v>
      </c>
      <c r="B565" s="58">
        <f>VLOOKUP(D561,数据库!$A$1:$J$64584,8,FALSE)</f>
        <v>0</v>
      </c>
      <c r="C565" s="58" t="s">
        <v>280</v>
      </c>
      <c r="D565" s="56">
        <v>20</v>
      </c>
      <c r="E565" s="24"/>
      <c r="F565" s="31" t="s">
        <v>249</v>
      </c>
      <c r="G565" s="58">
        <f>VLOOKUP(I561,数据库!$A$1:$J$64584,8,FALSE)</f>
        <v>0</v>
      </c>
      <c r="H565" s="58" t="s">
        <v>280</v>
      </c>
      <c r="I565" s="56">
        <v>20</v>
      </c>
      <c r="J565" s="24"/>
      <c r="K565" s="31" t="s">
        <v>249</v>
      </c>
      <c r="L565" s="58">
        <f>VLOOKUP(N561,数据库!$A$1:$J$64584,8,FALSE)</f>
        <v>0</v>
      </c>
      <c r="M565" s="58" t="s">
        <v>280</v>
      </c>
      <c r="N565" s="58">
        <v>20</v>
      </c>
    </row>
    <row r="566" spans="1:14" ht="15" customHeight="1" x14ac:dyDescent="0.15">
      <c r="A566" s="55" t="s">
        <v>250</v>
      </c>
      <c r="B566" s="279" t="str">
        <f>VLOOKUP(D561,数据库!$A$1:$J$64584,4,FALSE)</f>
        <v>GVHⅡ/GVHⅡ-MRL</v>
      </c>
      <c r="C566" s="280"/>
      <c r="D566" s="281"/>
      <c r="E566" s="24"/>
      <c r="F566" s="41" t="s">
        <v>250</v>
      </c>
      <c r="G566" s="279" t="str">
        <f>VLOOKUP(I561,数据库!$A$1:$J$64584,4,FALSE)</f>
        <v>GVHⅡ/GVHⅡ-MRL</v>
      </c>
      <c r="H566" s="280"/>
      <c r="I566" s="281"/>
      <c r="J566" s="24"/>
      <c r="K566" s="41" t="s">
        <v>250</v>
      </c>
      <c r="L566" s="279" t="str">
        <f>VLOOKUP(N561,数据库!$A$1:$J$64584,4,FALSE)</f>
        <v>GVHⅡ/GVHⅡ-MRL</v>
      </c>
      <c r="M566" s="280"/>
      <c r="N566" s="281"/>
    </row>
    <row r="567" spans="1:14" ht="15" customHeight="1" x14ac:dyDescent="0.15">
      <c r="A567" s="16"/>
      <c r="B567" s="16"/>
      <c r="C567" s="30"/>
      <c r="D567" s="30"/>
      <c r="E567" s="16"/>
      <c r="F567" s="29"/>
      <c r="G567" s="16"/>
      <c r="H567" s="30"/>
      <c r="I567" s="30"/>
      <c r="J567" s="16"/>
      <c r="K567" s="29"/>
      <c r="L567" s="16"/>
      <c r="M567" s="30"/>
      <c r="N567" s="31"/>
    </row>
    <row r="568" spans="1:14" ht="15" customHeight="1" x14ac:dyDescent="0.15">
      <c r="A568" s="277" t="s">
        <v>705</v>
      </c>
      <c r="B568" s="278"/>
      <c r="C568" s="33" t="s">
        <v>0</v>
      </c>
      <c r="D568" s="45">
        <f>D561+3</f>
        <v>448</v>
      </c>
      <c r="E568" s="24"/>
      <c r="F568" s="277" t="s">
        <v>705</v>
      </c>
      <c r="G568" s="278"/>
      <c r="H568" s="33" t="s">
        <v>0</v>
      </c>
      <c r="I568" s="45">
        <f>I561+3</f>
        <v>449</v>
      </c>
      <c r="J568" s="24"/>
      <c r="K568" s="277" t="s">
        <v>705</v>
      </c>
      <c r="L568" s="278"/>
      <c r="M568" s="33" t="s">
        <v>0</v>
      </c>
      <c r="N568" s="33">
        <f>N561+3</f>
        <v>450</v>
      </c>
    </row>
    <row r="569" spans="1:14" ht="15" customHeight="1" x14ac:dyDescent="0.15">
      <c r="A569" s="60" t="s">
        <v>16</v>
      </c>
      <c r="B569" s="58" t="str">
        <f>VLOOKUP(D568,数据库!$A$1:$J$64584,2,FALSE)</f>
        <v>F26/4</v>
      </c>
      <c r="C569" s="26" t="s">
        <v>17</v>
      </c>
      <c r="D569" s="35" t="str">
        <f>VLOOKUP(D568,数据库!$A$1:$J$64584,3,FALSE)</f>
        <v>载荷仪/11</v>
      </c>
      <c r="E569" s="24"/>
      <c r="F569" s="36" t="s">
        <v>16</v>
      </c>
      <c r="G569" s="58" t="str">
        <f>VLOOKUP(I568,数据库!$A$1:$J$64584,2,FALSE)</f>
        <v>F26/5</v>
      </c>
      <c r="H569" s="26" t="s">
        <v>17</v>
      </c>
      <c r="I569" s="35" t="str">
        <f>VLOOKUP(I568,数据库!$A$1:$J$64584,3,FALSE)</f>
        <v>载荷仪/10</v>
      </c>
      <c r="J569" s="24"/>
      <c r="K569" s="36" t="s">
        <v>16</v>
      </c>
      <c r="L569" s="58" t="str">
        <f>VLOOKUP(N568,数据库!$A$1:$J$64584,2,FALSE)</f>
        <v>F26/6</v>
      </c>
      <c r="M569" s="26" t="s">
        <v>17</v>
      </c>
      <c r="N569" s="26" t="str">
        <f>VLOOKUP(N568,数据库!$A$1:$J$64584,3,FALSE)</f>
        <v>载荷仪/9</v>
      </c>
    </row>
    <row r="570" spans="1:14" ht="15" customHeight="1" x14ac:dyDescent="0.15">
      <c r="A570" s="60" t="s">
        <v>251</v>
      </c>
      <c r="B570" s="58" t="str">
        <f>VLOOKUP(D568,数据库!$A$1:$J$64584,6,FALSE)</f>
        <v>5556T</v>
      </c>
      <c r="C570" s="60" t="s">
        <v>19</v>
      </c>
      <c r="D570" s="35" t="str">
        <f>VLOOKUP(D568,数据库!$A$1:$J$64584,7,FALSE)</f>
        <v>半剥8</v>
      </c>
      <c r="E570" s="24"/>
      <c r="F570" s="36" t="s">
        <v>251</v>
      </c>
      <c r="G570" s="58" t="str">
        <f>VLOOKUP(I568,数据库!$A$1:$J$64584,6,FALSE)</f>
        <v>5556T</v>
      </c>
      <c r="H570" s="60" t="s">
        <v>19</v>
      </c>
      <c r="I570" s="35" t="str">
        <f>VLOOKUP(I568,数据库!$A$1:$J$64584,7,FALSE)</f>
        <v>半剥8</v>
      </c>
      <c r="J570" s="24"/>
      <c r="K570" s="36" t="s">
        <v>251</v>
      </c>
      <c r="L570" s="58" t="str">
        <f>VLOOKUP(N568,数据库!$A$1:$J$64584,6,FALSE)</f>
        <v>5556T</v>
      </c>
      <c r="M570" s="60" t="s">
        <v>19</v>
      </c>
      <c r="N570" s="60" t="str">
        <f>VLOOKUP(N568,数据库!$A$1:$J$64584,7,FALSE)</f>
        <v>半剥8</v>
      </c>
    </row>
    <row r="571" spans="1:14" ht="15" customHeight="1" x14ac:dyDescent="0.15">
      <c r="A571" s="58" t="s">
        <v>247</v>
      </c>
      <c r="B571" s="58" t="str">
        <f>VLOOKUP(D568,数据库!$A$1:$J$64584,5,FALSE)</f>
        <v>0.5黑</v>
      </c>
      <c r="C571" s="13" t="s">
        <v>248</v>
      </c>
      <c r="D571" s="40" t="e">
        <f>VLOOKUP(D568,数据库!$A$1:$J$64584,11,FALSE)</f>
        <v>#REF!</v>
      </c>
      <c r="E571" s="24"/>
      <c r="F571" s="31" t="s">
        <v>247</v>
      </c>
      <c r="G571" s="58" t="str">
        <f>VLOOKUP(I568,数据库!$A$1:$J$64584,5,FALSE)</f>
        <v>0.5黑</v>
      </c>
      <c r="H571" s="13" t="s">
        <v>248</v>
      </c>
      <c r="I571" s="40" t="e">
        <f>VLOOKUP(I568,数据库!$A$1:$J$64584,11,FALSE)</f>
        <v>#REF!</v>
      </c>
      <c r="J571" s="24"/>
      <c r="K571" s="31" t="s">
        <v>247</v>
      </c>
      <c r="L571" s="58" t="str">
        <f>VLOOKUP(N568,数据库!$A$1:$J$64584,5,FALSE)</f>
        <v>0.5黑</v>
      </c>
      <c r="M571" s="13" t="s">
        <v>248</v>
      </c>
      <c r="N571" s="27" t="e">
        <f>VLOOKUP(N568,数据库!$A$1:$J$64584,11,FALSE)</f>
        <v>#REF!</v>
      </c>
    </row>
    <row r="572" spans="1:14" ht="15" customHeight="1" x14ac:dyDescent="0.15">
      <c r="A572" s="58" t="s">
        <v>249</v>
      </c>
      <c r="B572" s="58">
        <f>VLOOKUP(D568,数据库!$A$1:$J$64584,8,FALSE)</f>
        <v>0</v>
      </c>
      <c r="C572" s="58" t="s">
        <v>280</v>
      </c>
      <c r="D572" s="56">
        <v>20</v>
      </c>
      <c r="E572" s="24"/>
      <c r="F572" s="31" t="s">
        <v>249</v>
      </c>
      <c r="G572" s="58">
        <f>VLOOKUP(I568,数据库!$A$1:$J$64584,8,FALSE)</f>
        <v>0</v>
      </c>
      <c r="H572" s="58" t="s">
        <v>280</v>
      </c>
      <c r="I572" s="56">
        <v>20</v>
      </c>
      <c r="J572" s="24"/>
      <c r="K572" s="31" t="s">
        <v>249</v>
      </c>
      <c r="L572" s="58">
        <f>VLOOKUP(N568,数据库!$A$1:$J$64584,8,FALSE)</f>
        <v>0</v>
      </c>
      <c r="M572" s="58" t="s">
        <v>280</v>
      </c>
      <c r="N572" s="58">
        <v>20</v>
      </c>
    </row>
    <row r="573" spans="1:14" ht="15" customHeight="1" x14ac:dyDescent="0.15">
      <c r="A573" s="55" t="s">
        <v>250</v>
      </c>
      <c r="B573" s="279" t="str">
        <f>VLOOKUP(D568,数据库!$A$1:$J$64584,4,FALSE)</f>
        <v>GVHⅡ/GVHⅡ-MRL</v>
      </c>
      <c r="C573" s="280"/>
      <c r="D573" s="281"/>
      <c r="E573" s="24"/>
      <c r="F573" s="41" t="s">
        <v>250</v>
      </c>
      <c r="G573" s="279" t="str">
        <f>VLOOKUP(I568,数据库!$A$1:$J$64584,4,FALSE)</f>
        <v>GVHⅡ/GVHⅡ-MRL</v>
      </c>
      <c r="H573" s="280"/>
      <c r="I573" s="281"/>
      <c r="J573" s="24"/>
      <c r="K573" s="41" t="s">
        <v>250</v>
      </c>
      <c r="L573" s="279" t="str">
        <f>VLOOKUP(N568,数据库!$A$1:$J$64584,4,FALSE)</f>
        <v>GVHⅡ/GVHⅡ-MRL</v>
      </c>
      <c r="M573" s="280"/>
      <c r="N573" s="281"/>
    </row>
    <row r="574" spans="1:14" ht="15" customHeight="1" x14ac:dyDescent="0.15">
      <c r="A574" s="16"/>
      <c r="B574" s="16"/>
      <c r="C574" s="30"/>
      <c r="D574" s="30"/>
      <c r="E574" s="16"/>
      <c r="F574" s="29"/>
      <c r="G574" s="16"/>
      <c r="H574" s="30"/>
      <c r="I574" s="30"/>
      <c r="J574" s="16"/>
      <c r="K574" s="29"/>
      <c r="L574" s="16"/>
      <c r="M574" s="30"/>
      <c r="N574" s="31"/>
    </row>
    <row r="575" spans="1:14" ht="15" customHeight="1" x14ac:dyDescent="0.15">
      <c r="A575" s="288" t="s">
        <v>705</v>
      </c>
      <c r="B575" s="287"/>
      <c r="C575" s="26" t="s">
        <v>0</v>
      </c>
      <c r="D575" s="35">
        <f>D568+3</f>
        <v>451</v>
      </c>
      <c r="E575" s="24"/>
      <c r="F575" s="278" t="s">
        <v>705</v>
      </c>
      <c r="G575" s="287"/>
      <c r="H575" s="26" t="s">
        <v>0</v>
      </c>
      <c r="I575" s="35">
        <f>I568+3</f>
        <v>452</v>
      </c>
      <c r="J575" s="24"/>
      <c r="K575" s="278" t="s">
        <v>705</v>
      </c>
      <c r="L575" s="287"/>
      <c r="M575" s="26" t="s">
        <v>0</v>
      </c>
      <c r="N575" s="26">
        <f>N568+3</f>
        <v>453</v>
      </c>
    </row>
    <row r="576" spans="1:14" ht="15" customHeight="1" x14ac:dyDescent="0.15">
      <c r="A576" s="22" t="s">
        <v>16</v>
      </c>
      <c r="B576" s="23" t="str">
        <f>VLOOKUP(D575,数据库!$A$1:$J$64584,2,FALSE)</f>
        <v>CE24</v>
      </c>
      <c r="C576" s="22" t="s">
        <v>17</v>
      </c>
      <c r="D576" s="35" t="str">
        <f>VLOOKUP(D575,数据库!$A$1:$J$64584,3,FALSE)</f>
        <v>PLD/7</v>
      </c>
      <c r="E576" s="24"/>
      <c r="F576" s="36" t="s">
        <v>16</v>
      </c>
      <c r="G576" s="23" t="str">
        <f>VLOOKUP(I575,数据库!$A$1:$J$64584,2,FALSE)</f>
        <v>扩展板/X11/6</v>
      </c>
      <c r="H576" s="22" t="s">
        <v>17</v>
      </c>
      <c r="I576" s="35" t="str">
        <f>VLOOKUP(I575,数据库!$A$1:$J$64584,3,FALSE)</f>
        <v>PLD/8</v>
      </c>
      <c r="J576" s="24"/>
      <c r="K576" s="36" t="s">
        <v>16</v>
      </c>
      <c r="L576" s="23" t="str">
        <f>VLOOKUP(N575,数据库!$A$1:$J$64584,2,FALSE)</f>
        <v>CE24</v>
      </c>
      <c r="M576" s="22" t="s">
        <v>17</v>
      </c>
      <c r="N576" s="22" t="str">
        <f>VLOOKUP(N575,数据库!$A$1:$J$64584,3,FALSE)</f>
        <v>PLD/9</v>
      </c>
    </row>
    <row r="577" spans="1:14" ht="15" customHeight="1" x14ac:dyDescent="0.15">
      <c r="A577" s="22" t="s">
        <v>251</v>
      </c>
      <c r="B577" s="23" t="str">
        <f>VLOOKUP(D575,数据库!$A$1:$J$64584,6,FALSE)</f>
        <v>半剥13</v>
      </c>
      <c r="C577" s="46" t="s">
        <v>19</v>
      </c>
      <c r="D577" s="40" t="str">
        <f>VLOOKUP(D575,数据库!$A$1:$J$64584,7,FALSE)</f>
        <v>半剥6.5</v>
      </c>
      <c r="E577" s="24"/>
      <c r="F577" s="31" t="s">
        <v>251</v>
      </c>
      <c r="G577" s="23" t="str">
        <f>VLOOKUP(I575,数据库!$A$1:$J$64584,6,FALSE)</f>
        <v>半剥4</v>
      </c>
      <c r="H577" s="46" t="s">
        <v>19</v>
      </c>
      <c r="I577" s="40" t="str">
        <f>VLOOKUP(I575,数据库!$A$1:$J$64584,7,FALSE)</f>
        <v>半剥6.5</v>
      </c>
      <c r="J577" s="24"/>
      <c r="K577" s="31" t="s">
        <v>251</v>
      </c>
      <c r="L577" s="23" t="str">
        <f>VLOOKUP(N575,数据库!$A$1:$J$64584,6,FALSE)</f>
        <v>红4</v>
      </c>
      <c r="M577" s="46" t="s">
        <v>19</v>
      </c>
      <c r="N577" s="47" t="str">
        <f>VLOOKUP(N575,数据库!$A$1:$J$64584,7,FALSE)</f>
        <v>半剥6.5</v>
      </c>
    </row>
    <row r="578" spans="1:14" ht="15" customHeight="1" x14ac:dyDescent="0.15">
      <c r="A578" s="23" t="s">
        <v>247</v>
      </c>
      <c r="B578" s="23" t="str">
        <f>VLOOKUP(D575,数据库!$A$1:$J$64584,5,FALSE)</f>
        <v>0.5黑</v>
      </c>
      <c r="C578" s="23" t="s">
        <v>248</v>
      </c>
      <c r="D578" s="44">
        <f>VLOOKUP(D575,数据库!$A$1:$J$64584,10,FALSE)</f>
        <v>0</v>
      </c>
      <c r="E578" s="24"/>
      <c r="F578" s="31" t="s">
        <v>247</v>
      </c>
      <c r="G578" s="23" t="str">
        <f>VLOOKUP(I575,数据库!$A$1:$J$64584,5,FALSE)</f>
        <v>0.5黑</v>
      </c>
      <c r="H578" s="23" t="s">
        <v>248</v>
      </c>
      <c r="I578" s="44">
        <f>VLOOKUP(I575,数据库!$A$1:$J$64584,10,FALSE)</f>
        <v>0</v>
      </c>
      <c r="J578" s="24"/>
      <c r="K578" s="31" t="s">
        <v>247</v>
      </c>
      <c r="L578" s="23" t="str">
        <f>VLOOKUP(N575,数据库!$A$1:$J$64584,5,FALSE)</f>
        <v>0.5黑</v>
      </c>
      <c r="M578" s="23" t="s">
        <v>248</v>
      </c>
      <c r="N578" s="23">
        <f>VLOOKUP(N575,数据库!$A$1:$J$64584,10,FALSE)</f>
        <v>0</v>
      </c>
    </row>
    <row r="579" spans="1:14" ht="15" customHeight="1" x14ac:dyDescent="0.15">
      <c r="A579" s="23" t="s">
        <v>249</v>
      </c>
      <c r="B579" s="23">
        <f>VLOOKUP(D575,数据库!$A$1:$J$64584,8,FALSE)</f>
        <v>0</v>
      </c>
      <c r="C579" s="22" t="s">
        <v>280</v>
      </c>
      <c r="D579" s="13">
        <v>20</v>
      </c>
      <c r="E579" s="24"/>
      <c r="F579" s="31" t="s">
        <v>249</v>
      </c>
      <c r="G579" s="23">
        <f>VLOOKUP(I575,数据库!$A$1:$J$64584,8,FALSE)</f>
        <v>0</v>
      </c>
      <c r="H579" s="22" t="s">
        <v>280</v>
      </c>
      <c r="I579" s="13">
        <v>20</v>
      </c>
      <c r="J579" s="24"/>
      <c r="K579" s="31" t="s">
        <v>249</v>
      </c>
      <c r="L579" s="23">
        <f>VLOOKUP(N575,数据库!$A$1:$J$64584,8,FALSE)</f>
        <v>0</v>
      </c>
      <c r="M579" s="22" t="s">
        <v>280</v>
      </c>
      <c r="N579" s="23">
        <v>20</v>
      </c>
    </row>
    <row r="580" spans="1:14" ht="15" customHeight="1" x14ac:dyDescent="0.15">
      <c r="A580" s="23" t="s">
        <v>250</v>
      </c>
      <c r="B580" s="285" t="str">
        <f>VLOOKUP(D575,数据库!$A$1:$J$64584,4,FALSE)</f>
        <v>有地震管制</v>
      </c>
      <c r="C580" s="286"/>
      <c r="D580" s="286"/>
      <c r="E580" s="24"/>
      <c r="F580" s="13" t="s">
        <v>250</v>
      </c>
      <c r="G580" s="285" t="str">
        <f>VLOOKUP(I575,数据库!$A$1:$J$64584,4,FALSE)</f>
        <v>有地震管制</v>
      </c>
      <c r="H580" s="286"/>
      <c r="I580" s="286"/>
      <c r="J580" s="24"/>
      <c r="K580" s="13" t="s">
        <v>250</v>
      </c>
      <c r="L580" s="285" t="str">
        <f>VLOOKUP(N575,数据库!$A$1:$J$64584,4,FALSE)</f>
        <v>有能量回馈时</v>
      </c>
      <c r="M580" s="286"/>
      <c r="N580" s="287"/>
    </row>
    <row r="581" spans="1:14" ht="15" customHeight="1" x14ac:dyDescent="0.15">
      <c r="A581" s="46"/>
      <c r="B581" s="46"/>
      <c r="C581" s="22"/>
      <c r="F581" s="25"/>
      <c r="G581" s="46"/>
      <c r="H581" s="22"/>
      <c r="K581" s="25"/>
      <c r="L581" s="46"/>
      <c r="M581" s="22"/>
      <c r="N581" s="23"/>
    </row>
    <row r="582" spans="1:14" ht="15" customHeight="1" x14ac:dyDescent="0.15">
      <c r="A582" s="288" t="s">
        <v>705</v>
      </c>
      <c r="B582" s="287"/>
      <c r="C582" s="23" t="s">
        <v>0</v>
      </c>
      <c r="D582" s="35">
        <f>35.1</f>
        <v>35.1</v>
      </c>
      <c r="E582" s="24"/>
      <c r="F582" s="278" t="s">
        <v>705</v>
      </c>
      <c r="G582" s="287"/>
      <c r="H582" s="23" t="s">
        <v>0</v>
      </c>
      <c r="I582" s="35">
        <f>I575+3</f>
        <v>455</v>
      </c>
      <c r="J582" s="24"/>
      <c r="K582" s="278" t="s">
        <v>705</v>
      </c>
      <c r="L582" s="287"/>
      <c r="M582" s="23" t="s">
        <v>0</v>
      </c>
      <c r="N582" s="23">
        <f>N575+3</f>
        <v>456</v>
      </c>
    </row>
    <row r="583" spans="1:14" ht="15" customHeight="1" x14ac:dyDescent="0.15">
      <c r="A583" s="22" t="s">
        <v>16</v>
      </c>
      <c r="B583" s="23" t="e">
        <f>VLOOKUP(D582,数据库!$A$1:$J$64584,2,FALSE)</f>
        <v>#N/A</v>
      </c>
      <c r="C583" s="26" t="s">
        <v>17</v>
      </c>
      <c r="D583" s="35" t="e">
        <f>VLOOKUP(D582,数据库!$A$1:$J$64584,3,FALSE)</f>
        <v>#N/A</v>
      </c>
      <c r="E583" s="24"/>
      <c r="F583" s="36" t="s">
        <v>16</v>
      </c>
      <c r="G583" s="23" t="str">
        <f>VLOOKUP(I582,数据库!$A$1:$J$64584,2,FALSE)</f>
        <v>QFB2/2</v>
      </c>
      <c r="H583" s="26" t="s">
        <v>17</v>
      </c>
      <c r="I583" s="35" t="str">
        <f>VLOOKUP(I582,数据库!$A$1:$J$64584,3,FALSE)</f>
        <v>PLD/3</v>
      </c>
      <c r="J583" s="24"/>
      <c r="K583" s="36" t="s">
        <v>16</v>
      </c>
      <c r="L583" s="23" t="str">
        <f>VLOOKUP(N582,数据库!$A$1:$J$64584,2,FALSE)</f>
        <v>QFB2/HN</v>
      </c>
      <c r="M583" s="26" t="s">
        <v>17</v>
      </c>
      <c r="N583" s="26" t="str">
        <f>VLOOKUP(N582,数据库!$A$1:$J$64584,3,FALSE)</f>
        <v>PLD/4</v>
      </c>
    </row>
    <row r="584" spans="1:14" ht="15" customHeight="1" x14ac:dyDescent="0.15">
      <c r="A584" s="22" t="s">
        <v>251</v>
      </c>
      <c r="B584" s="23" t="e">
        <f>VLOOKUP(D582,数据库!$A$1:$J$64584,6,FALSE)</f>
        <v>#N/A</v>
      </c>
      <c r="C584" s="22" t="s">
        <v>19</v>
      </c>
      <c r="D584" s="35" t="e">
        <f>VLOOKUP(D582,数据库!$A$1:$J$64584,7,FALSE)</f>
        <v>#N/A</v>
      </c>
      <c r="E584" s="24"/>
      <c r="F584" s="36" t="s">
        <v>251</v>
      </c>
      <c r="G584" s="23" t="str">
        <f>VLOOKUP(I582,数据库!$A$1:$J$64584,6,FALSE)</f>
        <v>51:蓝针</v>
      </c>
      <c r="H584" s="22" t="s">
        <v>19</v>
      </c>
      <c r="I584" s="35" t="str">
        <f>VLOOKUP(I582,数据库!$A$1:$J$64584,7,FALSE)</f>
        <v>半剥6.5</v>
      </c>
      <c r="J584" s="24"/>
      <c r="K584" s="36" t="s">
        <v>251</v>
      </c>
      <c r="L584" s="23" t="str">
        <f>VLOOKUP(N582,数据库!$A$1:$J$64584,6,FALSE)</f>
        <v>52:蓝针</v>
      </c>
      <c r="M584" s="22" t="s">
        <v>19</v>
      </c>
      <c r="N584" s="22" t="str">
        <f>VLOOKUP(N582,数据库!$A$1:$J$64584,7,FALSE)</f>
        <v>半剥6.5</v>
      </c>
    </row>
    <row r="585" spans="1:14" ht="15" customHeight="1" x14ac:dyDescent="0.15">
      <c r="A585" s="23" t="s">
        <v>247</v>
      </c>
      <c r="B585" s="23" t="e">
        <f>VLOOKUP(D582,数据库!$A$1:$J$64584,5,FALSE)</f>
        <v>#N/A</v>
      </c>
      <c r="C585" s="13" t="s">
        <v>248</v>
      </c>
      <c r="D585" s="40" t="e">
        <f>VLOOKUP(D582,数据库!$A$1:$J$64584,10,FALSE)</f>
        <v>#N/A</v>
      </c>
      <c r="E585" s="24"/>
      <c r="F585" s="31" t="s">
        <v>247</v>
      </c>
      <c r="G585" s="23" t="str">
        <f>VLOOKUP(I582,数据库!$A$1:$J$64584,5,FALSE)</f>
        <v>0.75黑</v>
      </c>
      <c r="H585" s="13" t="s">
        <v>248</v>
      </c>
      <c r="I585" s="40">
        <f>VLOOKUP(I582,数据库!$A$1:$J$64584,10,FALSE)</f>
        <v>0</v>
      </c>
      <c r="J585" s="24"/>
      <c r="K585" s="31" t="s">
        <v>247</v>
      </c>
      <c r="L585" s="23" t="str">
        <f>VLOOKUP(N582,数据库!$A$1:$J$64584,5,FALSE)</f>
        <v>0.75黑</v>
      </c>
      <c r="M585" s="13" t="s">
        <v>248</v>
      </c>
      <c r="N585" s="27">
        <f>VLOOKUP(N582,数据库!$A$1:$J$64584,10,FALSE)</f>
        <v>0</v>
      </c>
    </row>
    <row r="586" spans="1:14" ht="15" customHeight="1" x14ac:dyDescent="0.15">
      <c r="A586" s="23" t="s">
        <v>249</v>
      </c>
      <c r="B586" s="23" t="e">
        <f>VLOOKUP(D582,数据库!$A$1:$J$64584,8,FALSE)</f>
        <v>#N/A</v>
      </c>
      <c r="C586" s="23" t="s">
        <v>280</v>
      </c>
      <c r="D586" s="44">
        <v>20</v>
      </c>
      <c r="E586" s="24"/>
      <c r="F586" s="31" t="s">
        <v>249</v>
      </c>
      <c r="G586" s="23">
        <f>VLOOKUP(I582,数据库!$A$1:$J$64584,8,FALSE)</f>
        <v>0</v>
      </c>
      <c r="H586" s="23" t="s">
        <v>280</v>
      </c>
      <c r="I586" s="44">
        <v>20</v>
      </c>
      <c r="J586" s="24"/>
      <c r="K586" s="31" t="s">
        <v>249</v>
      </c>
      <c r="L586" s="23">
        <f>VLOOKUP(N582,数据库!$A$1:$J$64584,8,FALSE)</f>
        <v>0</v>
      </c>
      <c r="M586" s="23" t="s">
        <v>280</v>
      </c>
      <c r="N586" s="23">
        <v>20</v>
      </c>
    </row>
    <row r="587" spans="1:14" ht="15" customHeight="1" x14ac:dyDescent="0.15">
      <c r="A587" s="23" t="s">
        <v>250</v>
      </c>
      <c r="B587" s="285" t="e">
        <f>VLOOKUP(D582,数据库!$A$1:$J$64584,4,FALSE)</f>
        <v>#N/A</v>
      </c>
      <c r="C587" s="286"/>
      <c r="D587" s="286"/>
      <c r="E587" s="24"/>
      <c r="F587" s="31" t="s">
        <v>250</v>
      </c>
      <c r="G587" s="285" t="str">
        <f>VLOOKUP(I582,数据库!$A$1:$J$64584,4,FALSE)</f>
        <v>≥29站或＞90米</v>
      </c>
      <c r="H587" s="286"/>
      <c r="I587" s="286"/>
      <c r="J587" s="24"/>
      <c r="K587" s="31" t="s">
        <v>250</v>
      </c>
      <c r="L587" s="285" t="str">
        <f>VLOOKUP(N582,数据库!$A$1:$J$64584,4,FALSE)</f>
        <v>≥29站或＞90米</v>
      </c>
      <c r="M587" s="286"/>
      <c r="N587" s="287"/>
    </row>
    <row r="588" spans="1:14" ht="15" customHeight="1" x14ac:dyDescent="0.15">
      <c r="C588" s="22"/>
      <c r="D588" s="46"/>
      <c r="F588" s="46"/>
      <c r="H588" s="22"/>
      <c r="I588" s="46"/>
      <c r="K588" s="46"/>
      <c r="M588" s="22"/>
      <c r="N588" s="23"/>
    </row>
    <row r="589" spans="1:14" ht="15" customHeight="1" x14ac:dyDescent="0.15">
      <c r="A589" s="288" t="s">
        <v>705</v>
      </c>
      <c r="B589" s="287"/>
      <c r="C589" s="22" t="s">
        <v>0</v>
      </c>
      <c r="D589" s="35">
        <f>D582+3</f>
        <v>38.1</v>
      </c>
      <c r="E589" s="24"/>
      <c r="F589" s="278" t="s">
        <v>705</v>
      </c>
      <c r="G589" s="287"/>
      <c r="H589" s="22" t="s">
        <v>0</v>
      </c>
      <c r="I589" s="35">
        <f>I582+3</f>
        <v>458</v>
      </c>
      <c r="J589" s="24"/>
      <c r="K589" s="278" t="s">
        <v>705</v>
      </c>
      <c r="L589" s="287"/>
      <c r="M589" s="22" t="s">
        <v>0</v>
      </c>
      <c r="N589" s="23">
        <f>N582+3</f>
        <v>459</v>
      </c>
    </row>
    <row r="590" spans="1:14" x14ac:dyDescent="0.15">
      <c r="A590" s="22" t="s">
        <v>16</v>
      </c>
      <c r="B590" s="23" t="e">
        <f>VLOOKUP(D589,数据库!$A$1:$J$64584,2,FALSE)</f>
        <v>#N/A</v>
      </c>
      <c r="C590" s="23" t="s">
        <v>17</v>
      </c>
      <c r="D590" s="35" t="e">
        <f>VLOOKUP(D589,数据库!$A$1:$J$64584,3,FALSE)</f>
        <v>#N/A</v>
      </c>
      <c r="E590" s="24"/>
      <c r="F590" s="25" t="s">
        <v>16</v>
      </c>
      <c r="G590" s="23" t="str">
        <f>VLOOKUP(I589,数据库!$A$1:$J$64584,2,FALSE)</f>
        <v>KZ/7</v>
      </c>
      <c r="H590" s="23" t="s">
        <v>17</v>
      </c>
      <c r="I590" s="35" t="str">
        <f>VLOOKUP(I589,数据库!$A$1:$J$64584,3,FALSE)</f>
        <v>PLD/6</v>
      </c>
      <c r="J590" s="24"/>
      <c r="K590" s="25" t="s">
        <v>16</v>
      </c>
      <c r="L590" s="23" t="str">
        <f>VLOOKUP(N589,数据库!$A$1:$J$64584,2,FALSE)</f>
        <v>ZDK/11</v>
      </c>
      <c r="M590" s="23" t="s">
        <v>17</v>
      </c>
      <c r="N590" s="23" t="str">
        <f>VLOOKUP(N589,数据库!$A$1:$J$64584,3,FALSE)</f>
        <v>PLD/5</v>
      </c>
    </row>
    <row r="591" spans="1:14" x14ac:dyDescent="0.15">
      <c r="A591" s="22" t="s">
        <v>251</v>
      </c>
      <c r="B591" s="23" t="e">
        <f>VLOOKUP(D589,数据库!$A$1:$J$64584,6,FALSE)</f>
        <v>#N/A</v>
      </c>
      <c r="C591" s="26" t="s">
        <v>19</v>
      </c>
      <c r="D591" s="35" t="e">
        <f>VLOOKUP(D589,数据库!$A$1:$J$64584,7,FALSE)</f>
        <v>#N/A</v>
      </c>
      <c r="E591" s="24"/>
      <c r="F591" s="36" t="s">
        <v>251</v>
      </c>
      <c r="G591" s="23" t="str">
        <f>VLOOKUP(I589,数据库!$A$1:$J$64584,6,FALSE)</f>
        <v>5556T</v>
      </c>
      <c r="H591" s="26" t="s">
        <v>19</v>
      </c>
      <c r="I591" s="35" t="str">
        <f>VLOOKUP(I589,数据库!$A$1:$J$64584,7,FALSE)</f>
        <v>半剥6.5</v>
      </c>
      <c r="J591" s="24"/>
      <c r="K591" s="36" t="s">
        <v>251</v>
      </c>
      <c r="L591" s="23" t="str">
        <f>VLOOKUP(N589,数据库!$A$1:$J$64584,6,FALSE)</f>
        <v>红3</v>
      </c>
      <c r="M591" s="26" t="s">
        <v>19</v>
      </c>
      <c r="N591" s="26" t="str">
        <f>VLOOKUP(N589,数据库!$A$1:$J$64584,7,FALSE)</f>
        <v>剥8</v>
      </c>
    </row>
    <row r="592" spans="1:14" x14ac:dyDescent="0.15">
      <c r="A592" s="23" t="s">
        <v>247</v>
      </c>
      <c r="B592" s="23" t="e">
        <f>VLOOKUP(D589,数据库!$A$1:$J$64584,5,FALSE)</f>
        <v>#N/A</v>
      </c>
      <c r="C592" s="22" t="s">
        <v>248</v>
      </c>
      <c r="D592" s="35" t="e">
        <f>VLOOKUP(D589,数据库!$A$1:$J$64584,10,FALSE)</f>
        <v>#N/A</v>
      </c>
      <c r="E592" s="24"/>
      <c r="F592" s="36" t="s">
        <v>247</v>
      </c>
      <c r="G592" s="23" t="str">
        <f>VLOOKUP(I589,数据库!$A$1:$J$64584,5,FALSE)</f>
        <v>0.5黑</v>
      </c>
      <c r="H592" s="22" t="s">
        <v>248</v>
      </c>
      <c r="I592" s="35">
        <f>VLOOKUP(I589,数据库!$A$1:$J$64584,10,FALSE)</f>
        <v>0</v>
      </c>
      <c r="J592" s="24"/>
      <c r="K592" s="36" t="s">
        <v>247</v>
      </c>
      <c r="L592" s="23" t="str">
        <f>VLOOKUP(N589,数据库!$A$1:$J$64584,5,FALSE)</f>
        <v>0.5黑</v>
      </c>
      <c r="M592" s="22" t="s">
        <v>248</v>
      </c>
      <c r="N592" s="22">
        <f>VLOOKUP(N589,数据库!$A$1:$J$64584,10,FALSE)</f>
        <v>0</v>
      </c>
    </row>
    <row r="593" spans="1:14" x14ac:dyDescent="0.15">
      <c r="A593" s="23" t="s">
        <v>249</v>
      </c>
      <c r="B593" s="23" t="e">
        <f>VLOOKUP(D589,数据库!$A$1:$J$64584,8,FALSE)</f>
        <v>#N/A</v>
      </c>
      <c r="C593" s="23" t="s">
        <v>280</v>
      </c>
      <c r="D593" s="40">
        <v>20</v>
      </c>
      <c r="E593" s="24"/>
      <c r="F593" s="31" t="s">
        <v>249</v>
      </c>
      <c r="G593" s="23">
        <f>VLOOKUP(I589,数据库!$A$1:$J$64584,8,FALSE)</f>
        <v>0</v>
      </c>
      <c r="H593" s="23" t="s">
        <v>280</v>
      </c>
      <c r="I593" s="40">
        <v>20</v>
      </c>
      <c r="J593" s="24"/>
      <c r="K593" s="31" t="s">
        <v>249</v>
      </c>
      <c r="L593" s="23">
        <f>VLOOKUP(N589,数据库!$A$1:$J$64584,8,FALSE)</f>
        <v>310</v>
      </c>
      <c r="M593" s="23" t="s">
        <v>280</v>
      </c>
      <c r="N593" s="23">
        <v>20</v>
      </c>
    </row>
    <row r="594" spans="1:14" x14ac:dyDescent="0.15">
      <c r="A594" s="23" t="s">
        <v>250</v>
      </c>
      <c r="B594" s="285" t="e">
        <f>VLOOKUP(D589,数据库!$A$1:$J$64584,4,FALSE)</f>
        <v>#N/A</v>
      </c>
      <c r="C594" s="286"/>
      <c r="D594" s="286"/>
      <c r="E594" s="24"/>
      <c r="F594" s="31" t="s">
        <v>250</v>
      </c>
      <c r="G594" s="285" t="str">
        <f>VLOOKUP(I589,数据库!$A$1:$J$64584,4,FALSE)</f>
        <v>有停电柜(标准)</v>
      </c>
      <c r="H594" s="286"/>
      <c r="I594" s="286"/>
      <c r="J594" s="24"/>
      <c r="K594" s="31" t="s">
        <v>250</v>
      </c>
      <c r="L594" s="285" t="str">
        <f>VLOOKUP(N589,数据库!$A$1:$J$64584,4,FALSE)</f>
        <v>停电救援(无机房)</v>
      </c>
      <c r="M594" s="286"/>
      <c r="N594" s="287"/>
    </row>
    <row r="596" spans="1:14" x14ac:dyDescent="0.15">
      <c r="A596" s="288" t="s">
        <v>705</v>
      </c>
      <c r="B596" s="287"/>
      <c r="C596" s="22" t="s">
        <v>0</v>
      </c>
      <c r="D596" s="44">
        <f>D589+3</f>
        <v>41.1</v>
      </c>
      <c r="E596" s="24"/>
      <c r="F596" s="278" t="s">
        <v>705</v>
      </c>
      <c r="G596" s="287"/>
      <c r="H596" s="22" t="s">
        <v>0</v>
      </c>
      <c r="I596" s="44">
        <f>I589+3</f>
        <v>461</v>
      </c>
      <c r="J596" s="24"/>
      <c r="K596" s="278" t="s">
        <v>705</v>
      </c>
      <c r="L596" s="287"/>
      <c r="M596" s="22" t="s">
        <v>0</v>
      </c>
      <c r="N596" s="23">
        <f>N589+3</f>
        <v>462</v>
      </c>
    </row>
    <row r="597" spans="1:14" x14ac:dyDescent="0.15">
      <c r="A597" s="22" t="s">
        <v>16</v>
      </c>
      <c r="B597" s="23" t="e">
        <f>VLOOKUP(D596,数据库!$A$1:$J$64584,2,FALSE)</f>
        <v>#N/A</v>
      </c>
      <c r="C597" s="22" t="s">
        <v>17</v>
      </c>
      <c r="D597" s="13" t="e">
        <f>VLOOKUP(D596,数据库!$A$1:$J$64584,3,FALSE)</f>
        <v>#N/A</v>
      </c>
      <c r="E597" s="24"/>
      <c r="F597" s="31" t="s">
        <v>16</v>
      </c>
      <c r="G597" s="23" t="str">
        <f>VLOOKUP(I596,数据库!$A$1:$J$64584,2,FALSE)</f>
        <v>端子排/N</v>
      </c>
      <c r="H597" s="22" t="s">
        <v>17</v>
      </c>
      <c r="I597" s="13" t="str">
        <f>VLOOKUP(I596,数据库!$A$1:$J$64584,3,FALSE)</f>
        <v>端子排/N'</v>
      </c>
      <c r="J597" s="24"/>
      <c r="K597" s="31" t="s">
        <v>16</v>
      </c>
      <c r="L597" s="23" t="str">
        <f>VLOOKUP(N596,数据库!$A$1:$J$64584,2,FALSE)</f>
        <v>端子排/No'</v>
      </c>
      <c r="M597" s="22" t="s">
        <v>17</v>
      </c>
      <c r="N597" s="23" t="str">
        <f>VLOOKUP(N596,数据库!$A$1:$J$64584,3,FALSE)</f>
        <v>LBQ/N(4)</v>
      </c>
    </row>
    <row r="598" spans="1:14" x14ac:dyDescent="0.15">
      <c r="A598" s="22" t="s">
        <v>251</v>
      </c>
      <c r="B598" s="23" t="e">
        <f>VLOOKUP(D596,数据库!$A$1:$J$64584,6,FALSE)</f>
        <v>#N/A</v>
      </c>
      <c r="C598" s="23" t="s">
        <v>19</v>
      </c>
      <c r="D598" s="35" t="e">
        <f>VLOOKUP(D596,数据库!$A$1:$J$64584,7,FALSE)</f>
        <v>#N/A</v>
      </c>
      <c r="E598" s="24"/>
      <c r="F598" s="13" t="s">
        <v>251</v>
      </c>
      <c r="G598" s="23" t="str">
        <f>VLOOKUP(I596,数据库!$A$1:$J$64584,6,FALSE)</f>
        <v>蓝针</v>
      </c>
      <c r="H598" s="23" t="s">
        <v>19</v>
      </c>
      <c r="I598" s="35" t="str">
        <f>VLOOKUP(I596,数据库!$A$1:$J$64584,7,FALSE)</f>
        <v>红针</v>
      </c>
      <c r="J598" s="24"/>
      <c r="K598" s="13" t="s">
        <v>251</v>
      </c>
      <c r="L598" s="23" t="str">
        <f>VLOOKUP(N596,数据库!$A$1:$J$64584,6,FALSE)</f>
        <v>红针</v>
      </c>
      <c r="M598" s="23" t="s">
        <v>19</v>
      </c>
      <c r="N598" s="23" t="str">
        <f>VLOOKUP(N596,数据库!$A$1:$J$64584,7,FALSE)</f>
        <v>红6圆</v>
      </c>
    </row>
    <row r="599" spans="1:14" x14ac:dyDescent="0.15">
      <c r="A599" s="23" t="s">
        <v>247</v>
      </c>
      <c r="B599" s="23" t="e">
        <f>VLOOKUP(D596,数据库!$A$1:$J$64584,5,FALSE)</f>
        <v>#N/A</v>
      </c>
      <c r="C599" s="26" t="s">
        <v>248</v>
      </c>
      <c r="D599" s="35" t="e">
        <f>VLOOKUP(D596,数据库!$A$1:$J$64584,10,FALSE)</f>
        <v>#N/A</v>
      </c>
      <c r="E599" s="24"/>
      <c r="F599" s="25" t="s">
        <v>247</v>
      </c>
      <c r="G599" s="23" t="str">
        <f>VLOOKUP(I596,数据库!$A$1:$J$64584,5,FALSE)</f>
        <v>0.5黑</v>
      </c>
      <c r="H599" s="26" t="s">
        <v>248</v>
      </c>
      <c r="I599" s="35">
        <f>VLOOKUP(I596,数据库!$A$1:$J$64584,10,FALSE)</f>
        <v>0</v>
      </c>
      <c r="J599" s="24"/>
      <c r="K599" s="25" t="s">
        <v>247</v>
      </c>
      <c r="L599" s="23" t="str">
        <f>VLOOKUP(N596,数据库!$A$1:$J$64584,5,FALSE)</f>
        <v>0.5黑</v>
      </c>
      <c r="M599" s="26" t="s">
        <v>248</v>
      </c>
      <c r="N599" s="26">
        <f>VLOOKUP(N596,数据库!$A$1:$J$64584,10,FALSE)</f>
        <v>0</v>
      </c>
    </row>
    <row r="600" spans="1:14" x14ac:dyDescent="0.15">
      <c r="A600" s="23" t="s">
        <v>249</v>
      </c>
      <c r="B600" s="23" t="e">
        <f>VLOOKUP(D596,数据库!$A$1:$J$64584,8,FALSE)</f>
        <v>#N/A</v>
      </c>
      <c r="C600" s="22" t="s">
        <v>280</v>
      </c>
      <c r="D600" s="35">
        <v>20</v>
      </c>
      <c r="E600" s="24"/>
      <c r="F600" s="36" t="s">
        <v>249</v>
      </c>
      <c r="G600" s="23">
        <f>VLOOKUP(I596,数据库!$A$1:$J$64584,8,FALSE)</f>
        <v>0</v>
      </c>
      <c r="H600" s="22" t="s">
        <v>280</v>
      </c>
      <c r="I600" s="35">
        <v>20</v>
      </c>
      <c r="J600" s="24"/>
      <c r="K600" s="36" t="s">
        <v>249</v>
      </c>
      <c r="L600" s="23">
        <f>VLOOKUP(N596,数据库!$A$1:$J$64584,8,FALSE)</f>
        <v>0</v>
      </c>
      <c r="M600" s="22" t="s">
        <v>280</v>
      </c>
      <c r="N600" s="22">
        <v>20</v>
      </c>
    </row>
    <row r="601" spans="1:14" x14ac:dyDescent="0.15">
      <c r="A601" s="23" t="s">
        <v>250</v>
      </c>
      <c r="B601" s="285" t="e">
        <f>VLOOKUP(D596,数据库!$A$1:$J$64584,4,FALSE)</f>
        <v>#N/A</v>
      </c>
      <c r="C601" s="286"/>
      <c r="D601" s="286"/>
      <c r="E601" s="24"/>
      <c r="F601" s="36" t="s">
        <v>250</v>
      </c>
      <c r="G601" s="285" t="str">
        <f>VLOOKUP(I596,数据库!$A$1:$J$64584,4,FALSE)</f>
        <v>停电救援(无机房)</v>
      </c>
      <c r="H601" s="286"/>
      <c r="I601" s="286"/>
      <c r="J601" s="24"/>
      <c r="K601" s="36" t="s">
        <v>250</v>
      </c>
      <c r="L601" s="285" t="str">
        <f>VLOOKUP(N596,数据库!$A$1:$J$64584,4,FALSE)</f>
        <v>停电救援(无机房)+滤波器时</v>
      </c>
      <c r="M601" s="286"/>
      <c r="N601" s="287"/>
    </row>
  </sheetData>
  <mergeCells count="516">
    <mergeCell ref="A267:B267"/>
    <mergeCell ref="F267:G267"/>
    <mergeCell ref="K267:L267"/>
    <mergeCell ref="A288:B288"/>
    <mergeCell ref="F288:G288"/>
    <mergeCell ref="K288:L288"/>
    <mergeCell ref="B293:D293"/>
    <mergeCell ref="G293:I293"/>
    <mergeCell ref="L293:N293"/>
    <mergeCell ref="B272:D272"/>
    <mergeCell ref="G272:I272"/>
    <mergeCell ref="L272:N272"/>
    <mergeCell ref="B279:D279"/>
    <mergeCell ref="G279:I279"/>
    <mergeCell ref="L279:N279"/>
    <mergeCell ref="A274:B274"/>
    <mergeCell ref="F274:G274"/>
    <mergeCell ref="K274:L274"/>
    <mergeCell ref="B286:D286"/>
    <mergeCell ref="G286:I286"/>
    <mergeCell ref="L286:N286"/>
    <mergeCell ref="A281:B281"/>
    <mergeCell ref="F281:G281"/>
    <mergeCell ref="K281:L281"/>
    <mergeCell ref="A246:B246"/>
    <mergeCell ref="F246:G246"/>
    <mergeCell ref="K246:L246"/>
    <mergeCell ref="B251:D251"/>
    <mergeCell ref="G251:I251"/>
    <mergeCell ref="L251:N251"/>
    <mergeCell ref="B265:D265"/>
    <mergeCell ref="G265:I265"/>
    <mergeCell ref="L265:N265"/>
    <mergeCell ref="A260:B260"/>
    <mergeCell ref="F260:G260"/>
    <mergeCell ref="K260:L260"/>
    <mergeCell ref="A253:B253"/>
    <mergeCell ref="F253:G253"/>
    <mergeCell ref="K253:L253"/>
    <mergeCell ref="B258:D258"/>
    <mergeCell ref="G258:I258"/>
    <mergeCell ref="L258:N258"/>
    <mergeCell ref="A225:B225"/>
    <mergeCell ref="F225:G225"/>
    <mergeCell ref="K225:L225"/>
    <mergeCell ref="B230:D230"/>
    <mergeCell ref="G230:I230"/>
    <mergeCell ref="L230:N230"/>
    <mergeCell ref="A232:B232"/>
    <mergeCell ref="F232:G232"/>
    <mergeCell ref="K232:L232"/>
    <mergeCell ref="B195:D195"/>
    <mergeCell ref="G195:I195"/>
    <mergeCell ref="L195:N195"/>
    <mergeCell ref="A183:B183"/>
    <mergeCell ref="F183:G183"/>
    <mergeCell ref="K183:L183"/>
    <mergeCell ref="B188:D188"/>
    <mergeCell ref="G188:I188"/>
    <mergeCell ref="L188:N188"/>
    <mergeCell ref="A190:B190"/>
    <mergeCell ref="F190:G190"/>
    <mergeCell ref="K190:L190"/>
    <mergeCell ref="L426:N426"/>
    <mergeCell ref="G426:I426"/>
    <mergeCell ref="B426:D426"/>
    <mergeCell ref="L419:N419"/>
    <mergeCell ref="G419:I419"/>
    <mergeCell ref="B419:D419"/>
    <mergeCell ref="L412:N412"/>
    <mergeCell ref="G412:I412"/>
    <mergeCell ref="B412:D412"/>
    <mergeCell ref="A421:B421"/>
    <mergeCell ref="F421:G421"/>
    <mergeCell ref="K421:L421"/>
    <mergeCell ref="L461:N461"/>
    <mergeCell ref="G461:I461"/>
    <mergeCell ref="B461:D461"/>
    <mergeCell ref="L447:N447"/>
    <mergeCell ref="G447:I447"/>
    <mergeCell ref="B447:D447"/>
    <mergeCell ref="L440:N440"/>
    <mergeCell ref="G440:I440"/>
    <mergeCell ref="B440:D440"/>
    <mergeCell ref="A456:B456"/>
    <mergeCell ref="F456:G456"/>
    <mergeCell ref="K456:L456"/>
    <mergeCell ref="A449:B449"/>
    <mergeCell ref="F449:G449"/>
    <mergeCell ref="K449:L449"/>
    <mergeCell ref="L454:N454"/>
    <mergeCell ref="G454:I454"/>
    <mergeCell ref="B454:D454"/>
    <mergeCell ref="K470:L470"/>
    <mergeCell ref="F470:G470"/>
    <mergeCell ref="A470:B470"/>
    <mergeCell ref="L468:N468"/>
    <mergeCell ref="G468:I468"/>
    <mergeCell ref="B468:D468"/>
    <mergeCell ref="K463:L463"/>
    <mergeCell ref="F463:G463"/>
    <mergeCell ref="A463:B463"/>
    <mergeCell ref="L482:N482"/>
    <mergeCell ref="G482:I482"/>
    <mergeCell ref="B482:D482"/>
    <mergeCell ref="K477:L477"/>
    <mergeCell ref="F477:G477"/>
    <mergeCell ref="A477:B477"/>
    <mergeCell ref="L475:N475"/>
    <mergeCell ref="G475:I475"/>
    <mergeCell ref="B475:D475"/>
    <mergeCell ref="B398:D398"/>
    <mergeCell ref="G398:I398"/>
    <mergeCell ref="L398:N398"/>
    <mergeCell ref="B405:D405"/>
    <mergeCell ref="G405:I405"/>
    <mergeCell ref="L405:N405"/>
    <mergeCell ref="L503:N503"/>
    <mergeCell ref="G503:I503"/>
    <mergeCell ref="B503:D503"/>
    <mergeCell ref="K498:L498"/>
    <mergeCell ref="F498:G498"/>
    <mergeCell ref="A498:B498"/>
    <mergeCell ref="L496:N496"/>
    <mergeCell ref="G496:I496"/>
    <mergeCell ref="B496:D496"/>
    <mergeCell ref="K491:L491"/>
    <mergeCell ref="F491:G491"/>
    <mergeCell ref="A491:B491"/>
    <mergeCell ref="L489:N489"/>
    <mergeCell ref="G489:I489"/>
    <mergeCell ref="B489:D489"/>
    <mergeCell ref="K484:L484"/>
    <mergeCell ref="F484:G484"/>
    <mergeCell ref="A484:B484"/>
    <mergeCell ref="B377:D377"/>
    <mergeCell ref="G377:I377"/>
    <mergeCell ref="L377:N377"/>
    <mergeCell ref="A365:B365"/>
    <mergeCell ref="F365:G365"/>
    <mergeCell ref="K365:L365"/>
    <mergeCell ref="A372:B372"/>
    <mergeCell ref="F372:G372"/>
    <mergeCell ref="K372:L372"/>
    <mergeCell ref="B363:D363"/>
    <mergeCell ref="G363:I363"/>
    <mergeCell ref="L363:N363"/>
    <mergeCell ref="B370:D370"/>
    <mergeCell ref="G370:I370"/>
    <mergeCell ref="L370:N370"/>
    <mergeCell ref="A351:B351"/>
    <mergeCell ref="F351:G351"/>
    <mergeCell ref="K351:L351"/>
    <mergeCell ref="A358:B358"/>
    <mergeCell ref="F358:G358"/>
    <mergeCell ref="K358:L358"/>
    <mergeCell ref="B356:D356"/>
    <mergeCell ref="G356:I356"/>
    <mergeCell ref="L356:N356"/>
    <mergeCell ref="A120:B120"/>
    <mergeCell ref="F120:G120"/>
    <mergeCell ref="K120:L120"/>
    <mergeCell ref="B160:D160"/>
    <mergeCell ref="G160:I160"/>
    <mergeCell ref="L160:N160"/>
    <mergeCell ref="B167:D167"/>
    <mergeCell ref="G167:I167"/>
    <mergeCell ref="L167:N167"/>
    <mergeCell ref="B125:D125"/>
    <mergeCell ref="G125:I125"/>
    <mergeCell ref="L125:N125"/>
    <mergeCell ref="B132:D132"/>
    <mergeCell ref="G132:I132"/>
    <mergeCell ref="L132:N132"/>
    <mergeCell ref="A127:B127"/>
    <mergeCell ref="F127:G127"/>
    <mergeCell ref="K127:L127"/>
    <mergeCell ref="A134:B134"/>
    <mergeCell ref="F134:G134"/>
    <mergeCell ref="K134:L134"/>
    <mergeCell ref="A141:B141"/>
    <mergeCell ref="F141:G141"/>
    <mergeCell ref="K141:L141"/>
    <mergeCell ref="B104:D104"/>
    <mergeCell ref="G104:I104"/>
    <mergeCell ref="L104:N104"/>
    <mergeCell ref="A92:B92"/>
    <mergeCell ref="F92:G92"/>
    <mergeCell ref="K92:L92"/>
    <mergeCell ref="B118:D118"/>
    <mergeCell ref="G118:I118"/>
    <mergeCell ref="L118:N118"/>
    <mergeCell ref="A106:B106"/>
    <mergeCell ref="F106:G106"/>
    <mergeCell ref="K106:L106"/>
    <mergeCell ref="A113:B113"/>
    <mergeCell ref="F113:G113"/>
    <mergeCell ref="K113:L113"/>
    <mergeCell ref="B111:D111"/>
    <mergeCell ref="G111:I111"/>
    <mergeCell ref="L111:N111"/>
    <mergeCell ref="B55:D55"/>
    <mergeCell ref="G55:I55"/>
    <mergeCell ref="L55:N55"/>
    <mergeCell ref="B62:D62"/>
    <mergeCell ref="G62:I62"/>
    <mergeCell ref="L62:N62"/>
    <mergeCell ref="A57:B57"/>
    <mergeCell ref="F57:G57"/>
    <mergeCell ref="K57:L57"/>
    <mergeCell ref="B6:D6"/>
    <mergeCell ref="G6:I6"/>
    <mergeCell ref="L6:N6"/>
    <mergeCell ref="B13:D13"/>
    <mergeCell ref="G13:I13"/>
    <mergeCell ref="L13:N13"/>
    <mergeCell ref="B20:D20"/>
    <mergeCell ref="G20:I20"/>
    <mergeCell ref="L20:N20"/>
    <mergeCell ref="A64:B64"/>
    <mergeCell ref="F64:G64"/>
    <mergeCell ref="K64:L64"/>
    <mergeCell ref="B69:D69"/>
    <mergeCell ref="G69:I69"/>
    <mergeCell ref="L69:N69"/>
    <mergeCell ref="A78:B78"/>
    <mergeCell ref="F78:G78"/>
    <mergeCell ref="K78:L78"/>
    <mergeCell ref="A71:B71"/>
    <mergeCell ref="F71:G71"/>
    <mergeCell ref="K71:L71"/>
    <mergeCell ref="B76:D76"/>
    <mergeCell ref="G76:I76"/>
    <mergeCell ref="L76:N76"/>
    <mergeCell ref="A1:B1"/>
    <mergeCell ref="F1:G1"/>
    <mergeCell ref="A43:B43"/>
    <mergeCell ref="F43:G43"/>
    <mergeCell ref="K43:L43"/>
    <mergeCell ref="K1:L1"/>
    <mergeCell ref="A8:B8"/>
    <mergeCell ref="F8:G8"/>
    <mergeCell ref="K8:L8"/>
    <mergeCell ref="A15:B15"/>
    <mergeCell ref="F15:G15"/>
    <mergeCell ref="K15:L15"/>
    <mergeCell ref="A22:B22"/>
    <mergeCell ref="F22:G22"/>
    <mergeCell ref="K22:L22"/>
    <mergeCell ref="A29:B29"/>
    <mergeCell ref="F29:G29"/>
    <mergeCell ref="K29:L29"/>
    <mergeCell ref="B27:D27"/>
    <mergeCell ref="G27:I27"/>
    <mergeCell ref="L27:N27"/>
    <mergeCell ref="A36:B36"/>
    <mergeCell ref="F36:G36"/>
    <mergeCell ref="K36:L36"/>
    <mergeCell ref="B34:D34"/>
    <mergeCell ref="G34:I34"/>
    <mergeCell ref="L34:N34"/>
    <mergeCell ref="A50:B50"/>
    <mergeCell ref="F50:G50"/>
    <mergeCell ref="K50:L50"/>
    <mergeCell ref="B41:D41"/>
    <mergeCell ref="G41:I41"/>
    <mergeCell ref="L41:N41"/>
    <mergeCell ref="B48:D48"/>
    <mergeCell ref="G48:I48"/>
    <mergeCell ref="L48:N48"/>
    <mergeCell ref="A85:B85"/>
    <mergeCell ref="F85:G85"/>
    <mergeCell ref="K85:L85"/>
    <mergeCell ref="B83:D83"/>
    <mergeCell ref="G83:I83"/>
    <mergeCell ref="L83:N83"/>
    <mergeCell ref="A99:B99"/>
    <mergeCell ref="F99:G99"/>
    <mergeCell ref="K99:L99"/>
    <mergeCell ref="B90:D90"/>
    <mergeCell ref="G90:I90"/>
    <mergeCell ref="L90:N90"/>
    <mergeCell ref="B97:D97"/>
    <mergeCell ref="G97:I97"/>
    <mergeCell ref="L97:N97"/>
    <mergeCell ref="B139:D139"/>
    <mergeCell ref="G139:I139"/>
    <mergeCell ref="L139:N139"/>
    <mergeCell ref="A148:B148"/>
    <mergeCell ref="F148:G148"/>
    <mergeCell ref="K148:L148"/>
    <mergeCell ref="B146:D146"/>
    <mergeCell ref="G146:I146"/>
    <mergeCell ref="L146:N146"/>
    <mergeCell ref="A155:B155"/>
    <mergeCell ref="F155:G155"/>
    <mergeCell ref="K155:L155"/>
    <mergeCell ref="B153:D153"/>
    <mergeCell ref="G153:I153"/>
    <mergeCell ref="L153:N153"/>
    <mergeCell ref="A176:B176"/>
    <mergeCell ref="F176:G176"/>
    <mergeCell ref="K176:L176"/>
    <mergeCell ref="B181:D181"/>
    <mergeCell ref="G181:I181"/>
    <mergeCell ref="L181:N181"/>
    <mergeCell ref="B174:D174"/>
    <mergeCell ref="G174:I174"/>
    <mergeCell ref="L174:N174"/>
    <mergeCell ref="A162:B162"/>
    <mergeCell ref="F162:G162"/>
    <mergeCell ref="K162:L162"/>
    <mergeCell ref="A169:B169"/>
    <mergeCell ref="F169:G169"/>
    <mergeCell ref="K169:L169"/>
    <mergeCell ref="B237:D237"/>
    <mergeCell ref="G237:I237"/>
    <mergeCell ref="L237:N237"/>
    <mergeCell ref="A239:B239"/>
    <mergeCell ref="F239:G239"/>
    <mergeCell ref="K239:L239"/>
    <mergeCell ref="B244:D244"/>
    <mergeCell ref="G244:I244"/>
    <mergeCell ref="L244:N244"/>
    <mergeCell ref="A302:B302"/>
    <mergeCell ref="F302:G302"/>
    <mergeCell ref="K302:L302"/>
    <mergeCell ref="B300:D300"/>
    <mergeCell ref="G300:I300"/>
    <mergeCell ref="L300:N300"/>
    <mergeCell ref="A295:B295"/>
    <mergeCell ref="F295:G295"/>
    <mergeCell ref="K295:L295"/>
    <mergeCell ref="A309:B309"/>
    <mergeCell ref="F309:G309"/>
    <mergeCell ref="K309:L309"/>
    <mergeCell ref="B307:D307"/>
    <mergeCell ref="G307:I307"/>
    <mergeCell ref="L307:N307"/>
    <mergeCell ref="A330:B330"/>
    <mergeCell ref="F330:G330"/>
    <mergeCell ref="K330:L330"/>
    <mergeCell ref="B314:D314"/>
    <mergeCell ref="G314:I314"/>
    <mergeCell ref="L314:N314"/>
    <mergeCell ref="B321:D321"/>
    <mergeCell ref="G321:I321"/>
    <mergeCell ref="L321:N321"/>
    <mergeCell ref="B328:D328"/>
    <mergeCell ref="G328:I328"/>
    <mergeCell ref="L328:N328"/>
    <mergeCell ref="A316:B316"/>
    <mergeCell ref="F316:G316"/>
    <mergeCell ref="K316:L316"/>
    <mergeCell ref="A323:B323"/>
    <mergeCell ref="F323:G323"/>
    <mergeCell ref="K323:L323"/>
    <mergeCell ref="B335:D335"/>
    <mergeCell ref="G335:I335"/>
    <mergeCell ref="L335:N335"/>
    <mergeCell ref="B342:D342"/>
    <mergeCell ref="G342:I342"/>
    <mergeCell ref="L342:N342"/>
    <mergeCell ref="B349:D349"/>
    <mergeCell ref="G349:I349"/>
    <mergeCell ref="L349:N349"/>
    <mergeCell ref="A337:B337"/>
    <mergeCell ref="F337:G337"/>
    <mergeCell ref="K337:L337"/>
    <mergeCell ref="A344:B344"/>
    <mergeCell ref="F344:G344"/>
    <mergeCell ref="K344:L344"/>
    <mergeCell ref="A393:B393"/>
    <mergeCell ref="F393:G393"/>
    <mergeCell ref="K393:L393"/>
    <mergeCell ref="B384:D384"/>
    <mergeCell ref="G384:I384"/>
    <mergeCell ref="L384:N384"/>
    <mergeCell ref="B391:D391"/>
    <mergeCell ref="G391:I391"/>
    <mergeCell ref="L391:N391"/>
    <mergeCell ref="L433:N433"/>
    <mergeCell ref="G433:I433"/>
    <mergeCell ref="B433:D433"/>
    <mergeCell ref="A442:B442"/>
    <mergeCell ref="F442:G442"/>
    <mergeCell ref="K442:L442"/>
    <mergeCell ref="A435:B435"/>
    <mergeCell ref="F435:G435"/>
    <mergeCell ref="K435:L435"/>
    <mergeCell ref="A197:B197"/>
    <mergeCell ref="F197:G197"/>
    <mergeCell ref="K197:L197"/>
    <mergeCell ref="B202:D202"/>
    <mergeCell ref="G202:I202"/>
    <mergeCell ref="L202:N202"/>
    <mergeCell ref="A428:B428"/>
    <mergeCell ref="F428:G428"/>
    <mergeCell ref="K428:L428"/>
    <mergeCell ref="A400:B400"/>
    <mergeCell ref="F400:G400"/>
    <mergeCell ref="K400:L400"/>
    <mergeCell ref="A407:B407"/>
    <mergeCell ref="F407:G407"/>
    <mergeCell ref="K407:L407"/>
    <mergeCell ref="A414:B414"/>
    <mergeCell ref="F414:G414"/>
    <mergeCell ref="K414:L414"/>
    <mergeCell ref="A379:B379"/>
    <mergeCell ref="F379:G379"/>
    <mergeCell ref="K379:L379"/>
    <mergeCell ref="A386:B386"/>
    <mergeCell ref="F386:G386"/>
    <mergeCell ref="K386:L386"/>
    <mergeCell ref="A505:B505"/>
    <mergeCell ref="F505:G505"/>
    <mergeCell ref="K505:L505"/>
    <mergeCell ref="B510:D510"/>
    <mergeCell ref="G510:I510"/>
    <mergeCell ref="L510:N510"/>
    <mergeCell ref="A512:B512"/>
    <mergeCell ref="F512:G512"/>
    <mergeCell ref="K512:L512"/>
    <mergeCell ref="B517:D517"/>
    <mergeCell ref="G517:I517"/>
    <mergeCell ref="L517:N517"/>
    <mergeCell ref="A519:B519"/>
    <mergeCell ref="F519:G519"/>
    <mergeCell ref="K519:L519"/>
    <mergeCell ref="B524:D524"/>
    <mergeCell ref="G524:I524"/>
    <mergeCell ref="L524:N524"/>
    <mergeCell ref="A526:B526"/>
    <mergeCell ref="F526:G526"/>
    <mergeCell ref="K526:L526"/>
    <mergeCell ref="B531:D531"/>
    <mergeCell ref="G531:I531"/>
    <mergeCell ref="L531:N531"/>
    <mergeCell ref="A533:B533"/>
    <mergeCell ref="F533:G533"/>
    <mergeCell ref="K533:L533"/>
    <mergeCell ref="B538:D538"/>
    <mergeCell ref="G538:I538"/>
    <mergeCell ref="L538:N538"/>
    <mergeCell ref="A540:B540"/>
    <mergeCell ref="F540:G540"/>
    <mergeCell ref="K540:L540"/>
    <mergeCell ref="B545:D545"/>
    <mergeCell ref="G545:I545"/>
    <mergeCell ref="L545:N545"/>
    <mergeCell ref="A547:B547"/>
    <mergeCell ref="F547:G547"/>
    <mergeCell ref="K547:L547"/>
    <mergeCell ref="B552:D552"/>
    <mergeCell ref="G552:I552"/>
    <mergeCell ref="L552:N552"/>
    <mergeCell ref="A554:B554"/>
    <mergeCell ref="F554:G554"/>
    <mergeCell ref="K554:L554"/>
    <mergeCell ref="B559:D559"/>
    <mergeCell ref="G559:I559"/>
    <mergeCell ref="L559:N559"/>
    <mergeCell ref="A561:B561"/>
    <mergeCell ref="F561:G561"/>
    <mergeCell ref="K561:L561"/>
    <mergeCell ref="B566:D566"/>
    <mergeCell ref="G566:I566"/>
    <mergeCell ref="L566:N566"/>
    <mergeCell ref="A568:B568"/>
    <mergeCell ref="F568:G568"/>
    <mergeCell ref="K568:L568"/>
    <mergeCell ref="B573:D573"/>
    <mergeCell ref="G573:I573"/>
    <mergeCell ref="L573:N573"/>
    <mergeCell ref="A575:B575"/>
    <mergeCell ref="F575:G575"/>
    <mergeCell ref="K575:L575"/>
    <mergeCell ref="B580:D580"/>
    <mergeCell ref="G580:I580"/>
    <mergeCell ref="L580:N580"/>
    <mergeCell ref="A582:B582"/>
    <mergeCell ref="F582:G582"/>
    <mergeCell ref="K582:L582"/>
    <mergeCell ref="B587:D587"/>
    <mergeCell ref="G587:I587"/>
    <mergeCell ref="L587:N587"/>
    <mergeCell ref="B601:D601"/>
    <mergeCell ref="G601:I601"/>
    <mergeCell ref="L601:N601"/>
    <mergeCell ref="A589:B589"/>
    <mergeCell ref="F589:G589"/>
    <mergeCell ref="K589:L589"/>
    <mergeCell ref="B594:D594"/>
    <mergeCell ref="G594:I594"/>
    <mergeCell ref="L594:N594"/>
    <mergeCell ref="A596:B596"/>
    <mergeCell ref="F596:G596"/>
    <mergeCell ref="K596:L596"/>
    <mergeCell ref="A204:B204"/>
    <mergeCell ref="F204:G204"/>
    <mergeCell ref="K204:L204"/>
    <mergeCell ref="B209:D209"/>
    <mergeCell ref="G209:I209"/>
    <mergeCell ref="L209:N209"/>
    <mergeCell ref="A211:B211"/>
    <mergeCell ref="F211:G211"/>
    <mergeCell ref="K211:L211"/>
    <mergeCell ref="B216:D216"/>
    <mergeCell ref="G216:I216"/>
    <mergeCell ref="L216:N216"/>
    <mergeCell ref="A218:B218"/>
    <mergeCell ref="F218:G218"/>
    <mergeCell ref="K218:L218"/>
    <mergeCell ref="B223:D223"/>
    <mergeCell ref="G223:I223"/>
    <mergeCell ref="L223:N223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7" firstPageNumber="8" orientation="portrait" r:id="rId1"/>
  <headerFooter alignWithMargins="0">
    <oddHeader>第 &amp;P 页</oddHeader>
  </headerFooter>
  <rowBreaks count="2" manualBreakCount="2">
    <brk id="48" max="13" man="1"/>
    <brk id="97" max="1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0"/>
  <sheetViews>
    <sheetView view="pageBreakPreview" topLeftCell="A409" zoomScale="106" zoomScaleSheetLayoutView="106" workbookViewId="0">
      <selection activeCell="D533" sqref="D533"/>
    </sheetView>
  </sheetViews>
  <sheetFormatPr defaultRowHeight="14.25" x14ac:dyDescent="0.15"/>
  <cols>
    <col min="1" max="1" width="5.625" customWidth="1"/>
    <col min="2" max="2" width="7.625" customWidth="1"/>
    <col min="3" max="3" width="5.625" customWidth="1"/>
    <col min="4" max="4" width="7.625" customWidth="1"/>
    <col min="5" max="5" width="1.375" customWidth="1"/>
    <col min="6" max="6" width="5.625" customWidth="1"/>
    <col min="7" max="7" width="7.625" customWidth="1"/>
    <col min="8" max="8" width="5.625" customWidth="1"/>
    <col min="9" max="9" width="7.625" customWidth="1"/>
    <col min="10" max="10" width="1.25" customWidth="1"/>
    <col min="11" max="11" width="5.625" customWidth="1"/>
    <col min="12" max="12" width="7.625" customWidth="1"/>
    <col min="13" max="13" width="5.625" customWidth="1"/>
    <col min="14" max="14" width="7.625" customWidth="1"/>
    <col min="16" max="16" width="5.625" customWidth="1"/>
  </cols>
  <sheetData>
    <row r="1" spans="1:14" x14ac:dyDescent="0.15">
      <c r="A1" s="288" t="s">
        <v>300</v>
      </c>
      <c r="B1" s="287"/>
      <c r="C1" s="52" t="s">
        <v>0</v>
      </c>
      <c r="D1" s="51">
        <v>1</v>
      </c>
      <c r="E1" s="24"/>
      <c r="F1" s="278" t="s">
        <v>300</v>
      </c>
      <c r="G1" s="287"/>
      <c r="H1" s="52" t="s">
        <v>0</v>
      </c>
      <c r="I1" s="51">
        <v>2</v>
      </c>
      <c r="J1" s="24"/>
      <c r="K1" s="278" t="s">
        <v>300</v>
      </c>
      <c r="L1" s="287"/>
      <c r="M1" s="52" t="s">
        <v>0</v>
      </c>
      <c r="N1" s="51">
        <v>3</v>
      </c>
    </row>
    <row r="2" spans="1:14" x14ac:dyDescent="0.15">
      <c r="A2" s="52" t="s">
        <v>16</v>
      </c>
      <c r="B2" s="51" t="str">
        <f>VLOOKUP(D1,数据库!$A$1:$J$64584,2,FALSE)</f>
        <v>KC/1</v>
      </c>
      <c r="C2" s="51" t="s">
        <v>17</v>
      </c>
      <c r="D2" s="51" t="str">
        <f>VLOOKUP(D1,数据库!$A$1:$J$64584,3,FALSE)</f>
        <v>MSC/1</v>
      </c>
      <c r="E2" s="24"/>
      <c r="F2" s="54" t="s">
        <v>16</v>
      </c>
      <c r="G2" s="51" t="str">
        <f>VLOOKUP(I1,数据库!$A$1:$J$64584,2,FALSE)</f>
        <v>KC/2</v>
      </c>
      <c r="H2" s="51" t="s">
        <v>17</v>
      </c>
      <c r="I2" s="51" t="str">
        <f>VLOOKUP(I1,数据库!$A$1:$J$64584,3,FALSE)</f>
        <v>MC/A1</v>
      </c>
      <c r="J2" s="24"/>
      <c r="K2" s="54" t="s">
        <v>16</v>
      </c>
      <c r="L2" s="51" t="str">
        <f>VLOOKUP(N1,数据库!$A$1:$J$64584,2,FALSE)</f>
        <v>KC/3</v>
      </c>
      <c r="M2" s="51" t="s">
        <v>17</v>
      </c>
      <c r="N2" s="51" t="str">
        <f>VLOOKUP(N1,数据库!$A$1:$J$64584,3,FALSE)</f>
        <v>FJXA/13</v>
      </c>
    </row>
    <row r="3" spans="1:14" x14ac:dyDescent="0.15">
      <c r="A3" s="52" t="s">
        <v>251</v>
      </c>
      <c r="B3" s="51" t="str">
        <f>VLOOKUP(D1,数据库!$A$1:$J$64584,6,FALSE)</f>
        <v>5556T</v>
      </c>
      <c r="C3" s="26" t="s">
        <v>19</v>
      </c>
      <c r="D3" s="26" t="str">
        <f>VLOOKUP(D1,数据库!$A$1:$J$64584,7,FALSE)</f>
        <v>红4</v>
      </c>
      <c r="E3" s="24"/>
      <c r="F3" s="52" t="s">
        <v>251</v>
      </c>
      <c r="G3" s="51" t="str">
        <f>VLOOKUP(I1,数据库!$A$1:$J$64584,6,FALSE)</f>
        <v>5556T</v>
      </c>
      <c r="H3" s="26" t="s">
        <v>19</v>
      </c>
      <c r="I3" s="26" t="str">
        <f>VLOOKUP(I1,数据库!$A$1:$J$64584,7,FALSE)</f>
        <v>红4</v>
      </c>
      <c r="J3" s="24"/>
      <c r="K3" s="52" t="s">
        <v>251</v>
      </c>
      <c r="L3" s="51" t="str">
        <f>VLOOKUP(N1,数据库!$A$1:$J$64584,6,FALSE)</f>
        <v>5556T</v>
      </c>
      <c r="M3" s="26" t="s">
        <v>19</v>
      </c>
      <c r="N3" s="26" t="str">
        <f>VLOOKUP(N1,数据库!$A$1:$J$64584,7,FALSE)</f>
        <v>红4</v>
      </c>
    </row>
    <row r="4" spans="1:14" x14ac:dyDescent="0.15">
      <c r="A4" s="51" t="s">
        <v>247</v>
      </c>
      <c r="B4" s="51" t="str">
        <f>VLOOKUP(D1,数据库!$A$1:$J$64584,5,FALSE)</f>
        <v>0.5黑</v>
      </c>
      <c r="C4" s="52" t="s">
        <v>248</v>
      </c>
      <c r="D4" s="52" t="e">
        <f>VLOOKUP(D1,数据库!A:J,11,FALSE)</f>
        <v>#REF!</v>
      </c>
      <c r="E4" s="24"/>
      <c r="F4" s="51" t="s">
        <v>247</v>
      </c>
      <c r="G4" s="51" t="str">
        <f>VLOOKUP(I1,数据库!$A$1:$J$64584,5,FALSE)</f>
        <v>0.5黑</v>
      </c>
      <c r="H4" s="52" t="s">
        <v>248</v>
      </c>
      <c r="I4" s="52" t="e">
        <f>VLOOKUP(I1,数据库!A:J,11,FALSE)</f>
        <v>#REF!</v>
      </c>
      <c r="J4" s="24"/>
      <c r="K4" s="51" t="s">
        <v>247</v>
      </c>
      <c r="L4" s="51" t="str">
        <f>VLOOKUP(N1,数据库!$A$1:$J$64584,5,FALSE)</f>
        <v>0.5黑</v>
      </c>
      <c r="M4" s="52" t="s">
        <v>248</v>
      </c>
      <c r="N4" s="52" t="e">
        <f>VLOOKUP(N1,数据库!A:J,11,FALSE)</f>
        <v>#REF!</v>
      </c>
    </row>
    <row r="5" spans="1:14" x14ac:dyDescent="0.15">
      <c r="A5" s="51" t="s">
        <v>249</v>
      </c>
      <c r="B5" s="51">
        <f>VLOOKUP(D1,数据库!$A$1:$J$64584,9,FALSE)</f>
        <v>0</v>
      </c>
      <c r="C5" s="13" t="s">
        <v>280</v>
      </c>
      <c r="D5" s="13">
        <v>20</v>
      </c>
      <c r="E5" s="24"/>
      <c r="F5" s="51" t="s">
        <v>249</v>
      </c>
      <c r="G5" s="51">
        <f>VLOOKUP(I1,数据库!$A$1:$J$64584,9,FALSE)</f>
        <v>0</v>
      </c>
      <c r="H5" s="26" t="s">
        <v>280</v>
      </c>
      <c r="I5" s="26">
        <v>20</v>
      </c>
      <c r="J5" s="24"/>
      <c r="K5" s="51" t="s">
        <v>249</v>
      </c>
      <c r="L5" s="51">
        <f>VLOOKUP(N1,数据库!$A$1:$J$64584,9,FALSE)</f>
        <v>0</v>
      </c>
      <c r="M5" s="13" t="s">
        <v>280</v>
      </c>
      <c r="N5" s="27">
        <v>20</v>
      </c>
    </row>
    <row r="6" spans="1:14" x14ac:dyDescent="0.15">
      <c r="A6" s="50" t="s">
        <v>250</v>
      </c>
      <c r="B6" s="274" t="str">
        <f>VLOOKUP(D1,数据库!$A$1:$J$64584,4,FALSE)</f>
        <v>标准</v>
      </c>
      <c r="C6" s="275"/>
      <c r="D6" s="275"/>
      <c r="E6" s="24"/>
      <c r="F6" s="50" t="s">
        <v>250</v>
      </c>
      <c r="G6" s="274" t="str">
        <f>VLOOKUP(I1,数据库!$A$1:$J$64584,4,FALSE)</f>
        <v>标准</v>
      </c>
      <c r="H6" s="276"/>
      <c r="I6" s="275"/>
      <c r="J6" s="24"/>
      <c r="K6" s="50" t="s">
        <v>250</v>
      </c>
      <c r="L6" s="274" t="str">
        <f>VLOOKUP(N1,数据库!$A$1:$J$64584,4,FALSE)</f>
        <v>标准</v>
      </c>
      <c r="M6" s="275"/>
      <c r="N6" s="276"/>
    </row>
    <row r="7" spans="1:14" x14ac:dyDescent="0.15">
      <c r="A7" s="16"/>
      <c r="B7" s="16"/>
      <c r="C7" s="16"/>
      <c r="D7" s="80"/>
      <c r="E7" s="16"/>
      <c r="F7" s="80"/>
      <c r="G7" s="16"/>
      <c r="H7" s="16"/>
      <c r="I7" s="80"/>
      <c r="J7" s="16"/>
      <c r="K7" s="80"/>
      <c r="L7" s="16"/>
      <c r="M7" s="16"/>
      <c r="N7" s="16"/>
    </row>
    <row r="8" spans="1:14" x14ac:dyDescent="0.15">
      <c r="A8" s="288" t="s">
        <v>300</v>
      </c>
      <c r="B8" s="287"/>
      <c r="C8" s="52" t="s">
        <v>0</v>
      </c>
      <c r="D8" s="51">
        <f>D1+3</f>
        <v>4</v>
      </c>
      <c r="E8" s="24"/>
      <c r="F8" s="288" t="s">
        <v>300</v>
      </c>
      <c r="G8" s="287"/>
      <c r="H8" s="52" t="s">
        <v>0</v>
      </c>
      <c r="I8" s="51">
        <f>I1+3</f>
        <v>5</v>
      </c>
      <c r="J8" s="24"/>
      <c r="K8" s="288" t="s">
        <v>300</v>
      </c>
      <c r="L8" s="287"/>
      <c r="M8" s="52" t="s">
        <v>0</v>
      </c>
      <c r="N8" s="51">
        <f>N1+3</f>
        <v>6</v>
      </c>
    </row>
    <row r="9" spans="1:14" x14ac:dyDescent="0.15">
      <c r="A9" s="52" t="s">
        <v>16</v>
      </c>
      <c r="B9" s="51" t="str">
        <f>VLOOKUP(D8,数据库!$A$1:$J$64584,2,FALSE)</f>
        <v>KC/4</v>
      </c>
      <c r="C9" s="52" t="s">
        <v>17</v>
      </c>
      <c r="D9" s="51" t="str">
        <f>VLOOKUP(D8,数据库!$A$1:$J$64584,3,FALSE)</f>
        <v>MC/A2</v>
      </c>
      <c r="E9" s="24"/>
      <c r="F9" s="53" t="s">
        <v>16</v>
      </c>
      <c r="G9" s="51" t="str">
        <f>VLOOKUP(I8,数据库!$A$1:$J$64584,2,FALSE)</f>
        <v>KC/5</v>
      </c>
      <c r="H9" s="52" t="s">
        <v>17</v>
      </c>
      <c r="I9" s="51" t="str">
        <f>VLOOKUP(I8,数据库!$A$1:$J$64584,3,FALSE)</f>
        <v>BZC/A2</v>
      </c>
      <c r="J9" s="24"/>
      <c r="K9" s="53" t="s">
        <v>16</v>
      </c>
      <c r="L9" s="51" t="str">
        <f>VLOOKUP(N8,数据库!$A$1:$J$64584,2,FALSE)</f>
        <v>KC/6</v>
      </c>
      <c r="M9" s="52" t="s">
        <v>17</v>
      </c>
      <c r="N9" s="51" t="str">
        <f>VLOOKUP(N8,数据库!$A$1:$J$64584,3,FALSE)</f>
        <v>MC1/A2</v>
      </c>
    </row>
    <row r="10" spans="1:14" x14ac:dyDescent="0.15">
      <c r="A10" s="52" t="s">
        <v>251</v>
      </c>
      <c r="B10" s="51" t="str">
        <f>VLOOKUP(D8,数据库!$A$1:$J$64584,6,FALSE)</f>
        <v>5556T</v>
      </c>
      <c r="C10" s="51" t="s">
        <v>19</v>
      </c>
      <c r="D10" s="51" t="str">
        <f>VLOOKUP(D8,数据库!$A$1:$J$64584,7,FALSE)</f>
        <v>红4</v>
      </c>
      <c r="E10" s="24"/>
      <c r="F10" s="53" t="s">
        <v>251</v>
      </c>
      <c r="G10" s="51" t="str">
        <f>VLOOKUP(I8,数据库!$A$1:$J$64584,6,FALSE)</f>
        <v>5556T</v>
      </c>
      <c r="H10" s="51" t="s">
        <v>19</v>
      </c>
      <c r="I10" s="51" t="str">
        <f>VLOOKUP(I8,数据库!$A$1:$J$64584,7,FALSE)</f>
        <v>红4</v>
      </c>
      <c r="J10" s="24"/>
      <c r="K10" s="53" t="s">
        <v>251</v>
      </c>
      <c r="L10" s="51" t="str">
        <f>VLOOKUP(N8,数据库!$A$1:$J$64584,6,FALSE)</f>
        <v>5556T</v>
      </c>
      <c r="M10" s="51" t="s">
        <v>19</v>
      </c>
      <c r="N10" s="51" t="str">
        <f>VLOOKUP(N8,数据库!$A$1:$J$64584,7,FALSE)</f>
        <v>红4</v>
      </c>
    </row>
    <row r="11" spans="1:14" x14ac:dyDescent="0.15">
      <c r="A11" s="51" t="s">
        <v>247</v>
      </c>
      <c r="B11" s="51" t="str">
        <f>VLOOKUP(D8,数据库!$A$1:$J$64584,5,FALSE)</f>
        <v>0.5黑</v>
      </c>
      <c r="C11" s="26" t="s">
        <v>248</v>
      </c>
      <c r="D11" s="51" t="e">
        <f>VLOOKUP(D8,数据库!A:J,11,FALSE)</f>
        <v>#REF!</v>
      </c>
      <c r="E11" s="24"/>
      <c r="F11" s="52" t="s">
        <v>247</v>
      </c>
      <c r="G11" s="51" t="str">
        <f>VLOOKUP(I8,数据库!$A$1:$J$64584,5,FALSE)</f>
        <v>0.5黑</v>
      </c>
      <c r="H11" s="26" t="s">
        <v>248</v>
      </c>
      <c r="I11" s="51" t="e">
        <f>VLOOKUP(I8,数据库!$A$1:$J$64584,11,FALSE)</f>
        <v>#REF!</v>
      </c>
      <c r="J11" s="24"/>
      <c r="K11" s="52" t="s">
        <v>247</v>
      </c>
      <c r="L11" s="51" t="str">
        <f>VLOOKUP(N8,数据库!$A$1:$J$64584,5,FALSE)</f>
        <v>0.5黑</v>
      </c>
      <c r="M11" s="26" t="s">
        <v>248</v>
      </c>
      <c r="N11" s="26" t="e">
        <f>VLOOKUP(N8,数据库!$A$1:$J$64584,11,FALSE)</f>
        <v>#REF!</v>
      </c>
    </row>
    <row r="12" spans="1:14" x14ac:dyDescent="0.15">
      <c r="A12" s="51" t="s">
        <v>249</v>
      </c>
      <c r="B12" s="51">
        <f>VLOOKUP(D8,数据库!$A$1:$J$64584,9,FALSE)</f>
        <v>0</v>
      </c>
      <c r="C12" s="52" t="s">
        <v>280</v>
      </c>
      <c r="D12" s="26">
        <v>20</v>
      </c>
      <c r="E12" s="24"/>
      <c r="F12" s="52" t="s">
        <v>249</v>
      </c>
      <c r="G12" s="51">
        <f>VLOOKUP(I8,数据库!$A$1:$J$64584,9,FALSE)</f>
        <v>0</v>
      </c>
      <c r="H12" s="52" t="s">
        <v>280</v>
      </c>
      <c r="I12" s="26">
        <v>20</v>
      </c>
      <c r="J12" s="24"/>
      <c r="K12" s="52" t="s">
        <v>249</v>
      </c>
      <c r="L12" s="51">
        <f>VLOOKUP(N8,数据库!$A$1:$J$64584,9,FALSE)</f>
        <v>0</v>
      </c>
      <c r="M12" s="52" t="s">
        <v>280</v>
      </c>
      <c r="N12" s="52">
        <v>20</v>
      </c>
    </row>
    <row r="13" spans="1:14" x14ac:dyDescent="0.15">
      <c r="A13" s="51" t="s">
        <v>250</v>
      </c>
      <c r="B13" s="285" t="str">
        <f>VLOOKUP(D8,数据库!$A$1:$J$64584,4,FALSE)</f>
        <v>标准</v>
      </c>
      <c r="C13" s="286"/>
      <c r="D13" s="287"/>
      <c r="E13" s="24"/>
      <c r="F13" s="51" t="s">
        <v>250</v>
      </c>
      <c r="G13" s="285" t="str">
        <f>VLOOKUP(I8,数据库!$A$1:$J$64584,4,FALSE)</f>
        <v>标准</v>
      </c>
      <c r="H13" s="286"/>
      <c r="I13" s="287"/>
      <c r="J13" s="24"/>
      <c r="K13" s="51" t="s">
        <v>250</v>
      </c>
      <c r="L13" s="285" t="str">
        <f>VLOOKUP(N8,数据库!$A$1:$J$64584,4,FALSE)</f>
        <v>有封星接触器时</v>
      </c>
      <c r="M13" s="286"/>
      <c r="N13" s="287"/>
    </row>
    <row r="14" spans="1:14" x14ac:dyDescent="0.15">
      <c r="A14" s="16"/>
      <c r="B14" s="16"/>
      <c r="C14" s="16"/>
      <c r="D14" s="80"/>
      <c r="E14" s="16"/>
      <c r="F14" s="80"/>
      <c r="G14" s="16"/>
      <c r="H14" s="16"/>
      <c r="I14" s="80"/>
      <c r="J14" s="16"/>
      <c r="K14" s="80"/>
      <c r="L14" s="16"/>
      <c r="M14" s="16"/>
      <c r="N14" s="16"/>
    </row>
    <row r="15" spans="1:14" x14ac:dyDescent="0.15">
      <c r="A15" s="288" t="s">
        <v>300</v>
      </c>
      <c r="B15" s="287"/>
      <c r="C15" s="60" t="s">
        <v>0</v>
      </c>
      <c r="D15" s="58">
        <f>D8+3</f>
        <v>7</v>
      </c>
      <c r="E15" s="24"/>
      <c r="F15" s="288" t="s">
        <v>300</v>
      </c>
      <c r="G15" s="287"/>
      <c r="H15" s="60" t="s">
        <v>0</v>
      </c>
      <c r="I15" s="58">
        <f>I8+3</f>
        <v>8</v>
      </c>
      <c r="J15" s="24"/>
      <c r="K15" s="288" t="s">
        <v>300</v>
      </c>
      <c r="L15" s="287"/>
      <c r="M15" s="60" t="s">
        <v>0</v>
      </c>
      <c r="N15" s="58">
        <f>N8+3</f>
        <v>9</v>
      </c>
    </row>
    <row r="16" spans="1:14" x14ac:dyDescent="0.15">
      <c r="A16" s="60" t="s">
        <v>16</v>
      </c>
      <c r="B16" s="58" t="str">
        <f>VLOOKUP(D15,数据库!$A$1:$J$64584,2,FALSE)</f>
        <v>KC/7</v>
      </c>
      <c r="C16" s="60" t="s">
        <v>17</v>
      </c>
      <c r="D16" s="58" t="str">
        <f>VLOOKUP(D15,数据库!$A$1:$J$64584,3,FALSE)</f>
        <v>MSC/A1</v>
      </c>
      <c r="E16" s="24"/>
      <c r="F16" s="61" t="s">
        <v>16</v>
      </c>
      <c r="G16" s="58" t="str">
        <f>VLOOKUP(I15,数据库!$A$1:$J$64584,2,FALSE)</f>
        <v>KC/8</v>
      </c>
      <c r="H16" s="60" t="s">
        <v>17</v>
      </c>
      <c r="I16" s="58" t="str">
        <f>VLOOKUP(I15,数据库!$A$1:$J$64584,3,FALSE)</f>
        <v>MSC/A2</v>
      </c>
      <c r="J16" s="24"/>
      <c r="K16" s="61" t="s">
        <v>16</v>
      </c>
      <c r="L16" s="58" t="str">
        <f>VLOOKUP(N15,数据库!$A$1:$J$64584,2,FALSE)</f>
        <v>KC/9</v>
      </c>
      <c r="M16" s="60" t="s">
        <v>17</v>
      </c>
      <c r="N16" s="58" t="str">
        <f>VLOOKUP(N15,数据库!$A$1:$J$64584,3,FALSE)</f>
        <v>MC1/A1</v>
      </c>
    </row>
    <row r="17" spans="1:14" x14ac:dyDescent="0.15">
      <c r="A17" s="60" t="s">
        <v>251</v>
      </c>
      <c r="B17" s="58" t="str">
        <f>VLOOKUP(D15,数据库!$A$1:$J$64584,6,FALSE)</f>
        <v>5556T</v>
      </c>
      <c r="C17" s="58" t="s">
        <v>19</v>
      </c>
      <c r="D17" s="58" t="str">
        <f>VLOOKUP(D15,数据库!$A$1:$J$64584,7,FALSE)</f>
        <v>红4</v>
      </c>
      <c r="E17" s="24"/>
      <c r="F17" s="61" t="s">
        <v>251</v>
      </c>
      <c r="G17" s="58" t="str">
        <f>VLOOKUP(I15,数据库!$A$1:$J$64584,6,FALSE)</f>
        <v>5556T</v>
      </c>
      <c r="H17" s="58" t="s">
        <v>19</v>
      </c>
      <c r="I17" s="58" t="str">
        <f>VLOOKUP(I15,数据库!$A$1:$J$64584,7,FALSE)</f>
        <v>红4</v>
      </c>
      <c r="J17" s="24"/>
      <c r="K17" s="61" t="s">
        <v>251</v>
      </c>
      <c r="L17" s="58" t="str">
        <f>VLOOKUP(N15,数据库!$A$1:$J$64584,6,FALSE)</f>
        <v>5556T</v>
      </c>
      <c r="M17" s="58" t="s">
        <v>19</v>
      </c>
      <c r="N17" s="58" t="str">
        <f>VLOOKUP(N15,数据库!$A$1:$J$64584,7,FALSE)</f>
        <v>红4</v>
      </c>
    </row>
    <row r="18" spans="1:14" x14ac:dyDescent="0.15">
      <c r="A18" s="58" t="s">
        <v>247</v>
      </c>
      <c r="B18" s="58" t="str">
        <f>VLOOKUP(D15,数据库!$A$1:$J$64584,5,FALSE)</f>
        <v>0.5黑</v>
      </c>
      <c r="C18" s="26" t="s">
        <v>248</v>
      </c>
      <c r="D18" s="58" t="e">
        <f>VLOOKUP(D15,数据库!A:J,11,FALSE)</f>
        <v>#REF!</v>
      </c>
      <c r="E18" s="24"/>
      <c r="F18" s="60" t="s">
        <v>247</v>
      </c>
      <c r="G18" s="58" t="str">
        <f>VLOOKUP(I15,数据库!$A$1:$J$64584,5,FALSE)</f>
        <v>0.5黑</v>
      </c>
      <c r="H18" s="26" t="s">
        <v>248</v>
      </c>
      <c r="I18" s="58" t="e">
        <f>VLOOKUP(I15,数据库!$A$1:$J$64584,11,FALSE)</f>
        <v>#REF!</v>
      </c>
      <c r="J18" s="24"/>
      <c r="K18" s="60" t="s">
        <v>247</v>
      </c>
      <c r="L18" s="58" t="str">
        <f>VLOOKUP(N15,数据库!$A$1:$J$64584,5,FALSE)</f>
        <v>0.5黑</v>
      </c>
      <c r="M18" s="26" t="s">
        <v>248</v>
      </c>
      <c r="N18" s="26" t="e">
        <f>VLOOKUP(N15,数据库!$A$1:$J$64584,11,FALSE)</f>
        <v>#REF!</v>
      </c>
    </row>
    <row r="19" spans="1:14" x14ac:dyDescent="0.15">
      <c r="A19" s="58" t="s">
        <v>249</v>
      </c>
      <c r="B19" s="58">
        <f>VLOOKUP(D15,数据库!$A$1:$J$64584,9,FALSE)</f>
        <v>0</v>
      </c>
      <c r="C19" s="60" t="s">
        <v>280</v>
      </c>
      <c r="D19" s="26">
        <v>20</v>
      </c>
      <c r="E19" s="24"/>
      <c r="F19" s="60" t="s">
        <v>249</v>
      </c>
      <c r="G19" s="58">
        <f>VLOOKUP(I15,数据库!$A$1:$J$64584,9,FALSE)</f>
        <v>0</v>
      </c>
      <c r="H19" s="60" t="s">
        <v>280</v>
      </c>
      <c r="I19" s="26">
        <v>20</v>
      </c>
      <c r="J19" s="24"/>
      <c r="K19" s="60" t="s">
        <v>249</v>
      </c>
      <c r="L19" s="58">
        <f>VLOOKUP(N15,数据库!$A$1:$J$64584,9,FALSE)</f>
        <v>0</v>
      </c>
      <c r="M19" s="60" t="s">
        <v>280</v>
      </c>
      <c r="N19" s="60">
        <v>20</v>
      </c>
    </row>
    <row r="20" spans="1:14" x14ac:dyDescent="0.15">
      <c r="A20" s="58" t="s">
        <v>250</v>
      </c>
      <c r="B20" s="285" t="str">
        <f>VLOOKUP(D15,数据库!$A$1:$J$64584,4,FALSE)</f>
        <v>标准</v>
      </c>
      <c r="C20" s="286"/>
      <c r="D20" s="287"/>
      <c r="E20" s="24"/>
      <c r="F20" s="58" t="s">
        <v>250</v>
      </c>
      <c r="G20" s="285" t="str">
        <f>VLOOKUP(I15,数据库!$A$1:$J$64584,4,FALSE)</f>
        <v>标准</v>
      </c>
      <c r="H20" s="286"/>
      <c r="I20" s="287"/>
      <c r="J20" s="24"/>
      <c r="K20" s="58" t="s">
        <v>250</v>
      </c>
      <c r="L20" s="285" t="str">
        <f>VLOOKUP(N15,数据库!$A$1:$J$64584,4,FALSE)</f>
        <v>有封星接触器时</v>
      </c>
      <c r="M20" s="286"/>
      <c r="N20" s="287"/>
    </row>
    <row r="21" spans="1:14" x14ac:dyDescent="0.15">
      <c r="A21" s="16"/>
      <c r="B21" s="16"/>
      <c r="C21" s="16"/>
      <c r="D21" s="80"/>
      <c r="E21" s="16"/>
      <c r="F21" s="80"/>
      <c r="G21" s="16"/>
      <c r="H21" s="16"/>
      <c r="I21" s="80"/>
      <c r="J21" s="16"/>
      <c r="K21" s="80"/>
      <c r="L21" s="16"/>
      <c r="M21" s="16"/>
      <c r="N21" s="16"/>
    </row>
    <row r="22" spans="1:14" x14ac:dyDescent="0.15">
      <c r="A22" s="288" t="s">
        <v>300</v>
      </c>
      <c r="B22" s="287"/>
      <c r="C22" s="60" t="s">
        <v>0</v>
      </c>
      <c r="D22" s="58">
        <f>D15+3</f>
        <v>10</v>
      </c>
      <c r="E22" s="24"/>
      <c r="F22" s="288" t="s">
        <v>300</v>
      </c>
      <c r="G22" s="287"/>
      <c r="H22" s="60" t="s">
        <v>0</v>
      </c>
      <c r="I22" s="58">
        <f>I15+3</f>
        <v>11</v>
      </c>
      <c r="J22" s="24"/>
      <c r="K22" s="288" t="s">
        <v>300</v>
      </c>
      <c r="L22" s="287"/>
      <c r="M22" s="60" t="s">
        <v>0</v>
      </c>
      <c r="N22" s="58">
        <f>N15+3</f>
        <v>12</v>
      </c>
    </row>
    <row r="23" spans="1:14" x14ac:dyDescent="0.15">
      <c r="A23" s="60" t="s">
        <v>16</v>
      </c>
      <c r="B23" s="58" t="str">
        <f>VLOOKUP(D22,数据库!$A$1:$J$64584,2,FALSE)</f>
        <v>KC/12</v>
      </c>
      <c r="C23" s="60" t="s">
        <v>17</v>
      </c>
      <c r="D23" s="58" t="str">
        <f>VLOOKUP(D22,数据库!$A$1:$J$64584,3,FALSE)</f>
        <v>FJA/24</v>
      </c>
      <c r="E23" s="24"/>
      <c r="F23" s="61" t="s">
        <v>16</v>
      </c>
      <c r="G23" s="58" t="str">
        <f>VLOOKUP(I22,数据库!$A$1:$J$64584,2,FALSE)</f>
        <v>KC/13</v>
      </c>
      <c r="H23" s="60" t="s">
        <v>17</v>
      </c>
      <c r="I23" s="58" t="str">
        <f>VLOOKUP(I22,数据库!$A$1:$J$64584,3,FALSE)</f>
        <v>FTK/1</v>
      </c>
      <c r="J23" s="24"/>
      <c r="K23" s="61" t="s">
        <v>16</v>
      </c>
      <c r="L23" s="58" t="str">
        <f>VLOOKUP(N22,数据库!$A$1:$J$64584,2,FALSE)</f>
        <v>KC/13</v>
      </c>
      <c r="M23" s="60" t="s">
        <v>17</v>
      </c>
      <c r="N23" s="58" t="str">
        <f>VLOOKUP(N22,数据库!$A$1:$J$64584,3,FALSE)</f>
        <v>CE5</v>
      </c>
    </row>
    <row r="24" spans="1:14" x14ac:dyDescent="0.15">
      <c r="A24" s="60" t="s">
        <v>251</v>
      </c>
      <c r="B24" s="58" t="str">
        <f>VLOOKUP(D22,数据库!$A$1:$J$64584,6,FALSE)</f>
        <v>5556T</v>
      </c>
      <c r="C24" s="58" t="s">
        <v>19</v>
      </c>
      <c r="D24" s="58" t="str">
        <f>VLOOKUP(D22,数据库!$A$1:$J$64584,7,FALSE)</f>
        <v>红4</v>
      </c>
      <c r="E24" s="24"/>
      <c r="F24" s="61" t="s">
        <v>251</v>
      </c>
      <c r="G24" s="58" t="str">
        <f>VLOOKUP(I22,数据库!$A$1:$J$64584,6,FALSE)</f>
        <v>5556T</v>
      </c>
      <c r="H24" s="58" t="s">
        <v>19</v>
      </c>
      <c r="I24" s="58" t="str">
        <f>VLOOKUP(I22,数据库!$A$1:$J$64584,7,FALSE)</f>
        <v>红4</v>
      </c>
      <c r="J24" s="24"/>
      <c r="K24" s="61" t="s">
        <v>251</v>
      </c>
      <c r="L24" s="58" t="str">
        <f>VLOOKUP(N22,数据库!$A$1:$J$64584,6,FALSE)</f>
        <v>5556T</v>
      </c>
      <c r="M24" s="58" t="s">
        <v>19</v>
      </c>
      <c r="N24" s="58" t="str">
        <f>VLOOKUP(N22,数据库!$A$1:$J$64584,7,FALSE)</f>
        <v>半剥8</v>
      </c>
    </row>
    <row r="25" spans="1:14" x14ac:dyDescent="0.15">
      <c r="A25" s="58" t="s">
        <v>247</v>
      </c>
      <c r="B25" s="58" t="str">
        <f>VLOOKUP(D22,数据库!$A$1:$J$64584,5,FALSE)</f>
        <v>0.5黑</v>
      </c>
      <c r="C25" s="26" t="s">
        <v>248</v>
      </c>
      <c r="D25" s="58" t="e">
        <f>VLOOKUP(D22,数据库!A:J,11,FALSE)</f>
        <v>#REF!</v>
      </c>
      <c r="E25" s="24"/>
      <c r="F25" s="60" t="s">
        <v>247</v>
      </c>
      <c r="G25" s="58" t="str">
        <f>VLOOKUP(I22,数据库!$A$1:$J$64584,5,FALSE)</f>
        <v>0.5黑</v>
      </c>
      <c r="H25" s="26" t="s">
        <v>248</v>
      </c>
      <c r="I25" s="58" t="e">
        <f>VLOOKUP(I22,数据库!$A$1:$J$64584,11,FALSE)</f>
        <v>#REF!</v>
      </c>
      <c r="J25" s="24"/>
      <c r="K25" s="60" t="s">
        <v>247</v>
      </c>
      <c r="L25" s="58" t="str">
        <f>VLOOKUP(N22,数据库!$A$1:$J$64584,5,FALSE)</f>
        <v>0.5黑</v>
      </c>
      <c r="M25" s="26" t="s">
        <v>248</v>
      </c>
      <c r="N25" s="26" t="e">
        <f>VLOOKUP(N22,数据库!$A$1:$J$64584,11,FALSE)</f>
        <v>#REF!</v>
      </c>
    </row>
    <row r="26" spans="1:14" x14ac:dyDescent="0.15">
      <c r="A26" s="58" t="s">
        <v>249</v>
      </c>
      <c r="B26" s="58">
        <f>VLOOKUP(D22,数据库!$A$1:$J$64584,9,FALSE)</f>
        <v>0</v>
      </c>
      <c r="C26" s="60" t="s">
        <v>280</v>
      </c>
      <c r="D26" s="26">
        <v>20</v>
      </c>
      <c r="E26" s="24"/>
      <c r="F26" s="60" t="s">
        <v>249</v>
      </c>
      <c r="G26" s="58">
        <f>VLOOKUP(I22,数据库!$A$1:$J$64584,9,FALSE)</f>
        <v>0</v>
      </c>
      <c r="H26" s="60" t="s">
        <v>280</v>
      </c>
      <c r="I26" s="26">
        <v>20</v>
      </c>
      <c r="J26" s="24"/>
      <c r="K26" s="60" t="s">
        <v>249</v>
      </c>
      <c r="L26" s="58" t="str">
        <f>VLOOKUP(N22,数据库!$A$1:$J$64584,9,FALSE)</f>
        <v>随设计书</v>
      </c>
      <c r="M26" s="60" t="s">
        <v>280</v>
      </c>
      <c r="N26" s="60">
        <v>20</v>
      </c>
    </row>
    <row r="27" spans="1:14" x14ac:dyDescent="0.15">
      <c r="A27" s="58" t="s">
        <v>250</v>
      </c>
      <c r="B27" s="285" t="str">
        <f>VLOOKUP(D22,数据库!$A$1:$J$64584,4,FALSE)</f>
        <v>标准</v>
      </c>
      <c r="C27" s="286"/>
      <c r="D27" s="287"/>
      <c r="E27" s="24"/>
      <c r="F27" s="58" t="s">
        <v>250</v>
      </c>
      <c r="G27" s="285" t="str">
        <f>VLOOKUP(I22,数据库!$A$1:$J$64584,4,FALSE)</f>
        <v>非钢带梯/非异步货梯</v>
      </c>
      <c r="H27" s="286"/>
      <c r="I27" s="287"/>
      <c r="J27" s="24"/>
      <c r="K27" s="58" t="s">
        <v>250</v>
      </c>
      <c r="L27" s="285" t="str">
        <f>VLOOKUP(N22,数据库!$A$1:$J$64584,4,FALSE)</f>
        <v>钢带梯/异步货梯</v>
      </c>
      <c r="M27" s="286"/>
      <c r="N27" s="287"/>
    </row>
    <row r="28" spans="1:14" x14ac:dyDescent="0.15">
      <c r="A28" s="16"/>
      <c r="B28" s="16"/>
      <c r="C28" s="16"/>
      <c r="D28" s="80"/>
      <c r="E28" s="16"/>
      <c r="F28" s="80"/>
      <c r="G28" s="16"/>
      <c r="H28" s="16"/>
      <c r="I28" s="80"/>
      <c r="J28" s="16"/>
      <c r="K28" s="80"/>
      <c r="L28" s="16"/>
      <c r="M28" s="16"/>
      <c r="N28" s="16"/>
    </row>
    <row r="29" spans="1:14" x14ac:dyDescent="0.15">
      <c r="A29" s="288" t="s">
        <v>300</v>
      </c>
      <c r="B29" s="287"/>
      <c r="C29" s="60" t="s">
        <v>0</v>
      </c>
      <c r="D29" s="58">
        <f>D22+3</f>
        <v>13</v>
      </c>
      <c r="E29" s="24"/>
      <c r="F29" s="288" t="s">
        <v>300</v>
      </c>
      <c r="G29" s="287"/>
      <c r="H29" s="60" t="s">
        <v>0</v>
      </c>
      <c r="I29" s="58">
        <f>I22+3</f>
        <v>14</v>
      </c>
      <c r="J29" s="24"/>
      <c r="K29" s="288" t="s">
        <v>300</v>
      </c>
      <c r="L29" s="287"/>
      <c r="M29" s="60" t="s">
        <v>0</v>
      </c>
      <c r="N29" s="58">
        <f>N22+3</f>
        <v>15</v>
      </c>
    </row>
    <row r="30" spans="1:14" x14ac:dyDescent="0.15">
      <c r="A30" s="60" t="s">
        <v>16</v>
      </c>
      <c r="B30" s="58" t="str">
        <f>VLOOKUP(D29,数据库!$A$1:$J$64584,2,FALSE)</f>
        <v>KC/15</v>
      </c>
      <c r="C30" s="60" t="s">
        <v>17</v>
      </c>
      <c r="D30" s="58" t="str">
        <f>VLOOKUP(D29,数据库!$A$1:$J$64584,3,FALSE)</f>
        <v>FJK/14</v>
      </c>
      <c r="E30" s="24"/>
      <c r="F30" s="61" t="s">
        <v>16</v>
      </c>
      <c r="G30" s="58" t="str">
        <f>VLOOKUP(I29,数据库!$A$1:$J$64584,2,FALSE)</f>
        <v>KC/18</v>
      </c>
      <c r="H30" s="60" t="s">
        <v>17</v>
      </c>
      <c r="I30" s="58" t="str">
        <f>VLOOKUP(I29,数据库!$A$1:$J$64584,3,FALSE)</f>
        <v>FJA/13</v>
      </c>
      <c r="J30" s="24"/>
      <c r="K30" s="61" t="s">
        <v>16</v>
      </c>
      <c r="L30" s="58" t="str">
        <f>VLOOKUP(N29,数据库!$A$1:$J$64584,2,FALSE)</f>
        <v>KD/1</v>
      </c>
      <c r="M30" s="60" t="s">
        <v>17</v>
      </c>
      <c r="N30" s="58" t="str">
        <f>VLOOKUP(N29,数据库!$A$1:$J$64584,3,FALSE)</f>
        <v>FJSA/4</v>
      </c>
    </row>
    <row r="31" spans="1:14" x14ac:dyDescent="0.15">
      <c r="A31" s="60" t="s">
        <v>251</v>
      </c>
      <c r="B31" s="58" t="str">
        <f>VLOOKUP(D29,数据库!$A$1:$J$64584,6,FALSE)</f>
        <v>5556T</v>
      </c>
      <c r="C31" s="58" t="s">
        <v>19</v>
      </c>
      <c r="D31" s="58" t="str">
        <f>VLOOKUP(D29,数据库!$A$1:$J$64584,7,FALSE)</f>
        <v>红4</v>
      </c>
      <c r="E31" s="24"/>
      <c r="F31" s="61" t="s">
        <v>251</v>
      </c>
      <c r="G31" s="58" t="str">
        <f>VLOOKUP(I29,数据库!$A$1:$J$64584,6,FALSE)</f>
        <v>5556T</v>
      </c>
      <c r="H31" s="58" t="s">
        <v>19</v>
      </c>
      <c r="I31" s="58" t="str">
        <f>VLOOKUP(I29,数据库!$A$1:$J$64584,7,FALSE)</f>
        <v>红4</v>
      </c>
      <c r="J31" s="24"/>
      <c r="K31" s="61" t="s">
        <v>251</v>
      </c>
      <c r="L31" s="58" t="str">
        <f>VLOOKUP(N29,数据库!$A$1:$J$64584,6,FALSE)</f>
        <v>5556T</v>
      </c>
      <c r="M31" s="58" t="s">
        <v>19</v>
      </c>
      <c r="N31" s="58" t="str">
        <f>VLOOKUP(N29,数据库!$A$1:$J$64584,7,FALSE)</f>
        <v>红4</v>
      </c>
    </row>
    <row r="32" spans="1:14" x14ac:dyDescent="0.15">
      <c r="A32" s="58" t="s">
        <v>247</v>
      </c>
      <c r="B32" s="58" t="str">
        <f>VLOOKUP(D29,数据库!$A$1:$J$64584,5,FALSE)</f>
        <v>0.5黑</v>
      </c>
      <c r="C32" s="26" t="s">
        <v>248</v>
      </c>
      <c r="D32" s="58" t="e">
        <f>VLOOKUP(D29,数据库!A:J,11,FALSE)</f>
        <v>#REF!</v>
      </c>
      <c r="E32" s="24"/>
      <c r="F32" s="60" t="s">
        <v>247</v>
      </c>
      <c r="G32" s="58" t="str">
        <f>VLOOKUP(I29,数据库!$A$1:$J$64584,5,FALSE)</f>
        <v>0.5黑</v>
      </c>
      <c r="H32" s="26" t="s">
        <v>248</v>
      </c>
      <c r="I32" s="58" t="e">
        <f>VLOOKUP(I29,数据库!$A$1:$J$64584,11,FALSE)</f>
        <v>#REF!</v>
      </c>
      <c r="J32" s="24"/>
      <c r="K32" s="60" t="s">
        <v>247</v>
      </c>
      <c r="L32" s="58" t="str">
        <f>VLOOKUP(N29,数据库!$A$1:$J$64584,5,FALSE)</f>
        <v>0.5黑</v>
      </c>
      <c r="M32" s="26" t="s">
        <v>248</v>
      </c>
      <c r="N32" s="26" t="e">
        <f>VLOOKUP(N29,数据库!$A$1:$J$64584,11,FALSE)</f>
        <v>#REF!</v>
      </c>
    </row>
    <row r="33" spans="1:14" x14ac:dyDescent="0.15">
      <c r="A33" s="58" t="s">
        <v>249</v>
      </c>
      <c r="B33" s="58">
        <f>VLOOKUP(D29,数据库!$A$1:$J$64584,9,FALSE)</f>
        <v>0</v>
      </c>
      <c r="C33" s="60" t="s">
        <v>280</v>
      </c>
      <c r="D33" s="26">
        <v>20</v>
      </c>
      <c r="E33" s="24"/>
      <c r="F33" s="60" t="s">
        <v>249</v>
      </c>
      <c r="G33" s="58">
        <f>VLOOKUP(I29,数据库!$A$1:$J$64584,9,FALSE)</f>
        <v>0</v>
      </c>
      <c r="H33" s="60" t="s">
        <v>280</v>
      </c>
      <c r="I33" s="26">
        <v>20</v>
      </c>
      <c r="J33" s="24"/>
      <c r="K33" s="60" t="s">
        <v>249</v>
      </c>
      <c r="L33" s="58">
        <f>VLOOKUP(N29,数据库!$A$1:$J$64584,9,FALSE)</f>
        <v>0</v>
      </c>
      <c r="M33" s="60" t="s">
        <v>280</v>
      </c>
      <c r="N33" s="60">
        <v>20</v>
      </c>
    </row>
    <row r="34" spans="1:14" x14ac:dyDescent="0.15">
      <c r="A34" s="58" t="s">
        <v>250</v>
      </c>
      <c r="B34" s="285" t="str">
        <f>VLOOKUP(D29,数据库!$A$1:$J$64584,4,FALSE)</f>
        <v>标准</v>
      </c>
      <c r="C34" s="286"/>
      <c r="D34" s="287"/>
      <c r="E34" s="24"/>
      <c r="F34" s="58" t="s">
        <v>250</v>
      </c>
      <c r="G34" s="285" t="str">
        <f>VLOOKUP(I29,数据库!$A$1:$J$64584,4,FALSE)</f>
        <v>标准</v>
      </c>
      <c r="H34" s="286"/>
      <c r="I34" s="287"/>
      <c r="J34" s="24"/>
      <c r="K34" s="58" t="s">
        <v>250</v>
      </c>
      <c r="L34" s="285" t="str">
        <f>VLOOKUP(N29,数据库!$A$1:$J$64584,4,FALSE)</f>
        <v>标准</v>
      </c>
      <c r="M34" s="286"/>
      <c r="N34" s="287"/>
    </row>
    <row r="35" spans="1:14" x14ac:dyDescent="0.15">
      <c r="A35" s="16"/>
      <c r="B35" s="16"/>
      <c r="C35" s="16"/>
      <c r="D35" s="80"/>
      <c r="E35" s="16"/>
      <c r="F35" s="80"/>
      <c r="G35" s="16"/>
      <c r="H35" s="16"/>
      <c r="I35" s="80"/>
      <c r="J35" s="16"/>
      <c r="K35" s="80"/>
      <c r="L35" s="16"/>
      <c r="M35" s="16"/>
      <c r="N35" s="16"/>
    </row>
    <row r="36" spans="1:14" x14ac:dyDescent="0.15">
      <c r="A36" s="288" t="s">
        <v>300</v>
      </c>
      <c r="B36" s="287"/>
      <c r="C36" s="60" t="s">
        <v>0</v>
      </c>
      <c r="D36" s="58">
        <f>D29+3</f>
        <v>16</v>
      </c>
      <c r="E36" s="24"/>
      <c r="F36" s="288" t="s">
        <v>300</v>
      </c>
      <c r="G36" s="287"/>
      <c r="H36" s="60" t="s">
        <v>0</v>
      </c>
      <c r="I36" s="58">
        <f>I29+3</f>
        <v>17</v>
      </c>
      <c r="J36" s="24"/>
      <c r="K36" s="288" t="s">
        <v>300</v>
      </c>
      <c r="L36" s="287"/>
      <c r="M36" s="60" t="s">
        <v>0</v>
      </c>
      <c r="N36" s="58">
        <f>N29+3</f>
        <v>18</v>
      </c>
    </row>
    <row r="37" spans="1:14" x14ac:dyDescent="0.15">
      <c r="A37" s="60" t="s">
        <v>16</v>
      </c>
      <c r="B37" s="58" t="str">
        <f>VLOOKUP(D36,数据库!$A$1:$J$64584,2,FALSE)</f>
        <v>KD/2</v>
      </c>
      <c r="C37" s="60" t="s">
        <v>17</v>
      </c>
      <c r="D37" s="58" t="str">
        <f>VLOOKUP(D36,数据库!$A$1:$J$64584,3,FALSE)</f>
        <v>FJXA/4</v>
      </c>
      <c r="E37" s="24"/>
      <c r="F37" s="61" t="s">
        <v>16</v>
      </c>
      <c r="G37" s="58" t="str">
        <f>VLOOKUP(I36,数据库!$A$1:$J$64584,2,FALSE)</f>
        <v>KD/3</v>
      </c>
      <c r="H37" s="60" t="s">
        <v>17</v>
      </c>
      <c r="I37" s="58" t="str">
        <f>VLOOKUP(I36,数据库!$A$1:$J$64584,3,FALSE)</f>
        <v>FJK/1</v>
      </c>
      <c r="J37" s="24"/>
      <c r="K37" s="61" t="s">
        <v>16</v>
      </c>
      <c r="L37" s="58" t="str">
        <f>VLOOKUP(N36,数据库!$A$1:$J$64584,2,FALSE)</f>
        <v>KD/4</v>
      </c>
      <c r="M37" s="60" t="s">
        <v>17</v>
      </c>
      <c r="N37" s="58" t="str">
        <f>VLOOKUP(N36,数据库!$A$1:$J$64584,3,FALSE)</f>
        <v>FJK/2</v>
      </c>
    </row>
    <row r="38" spans="1:14" x14ac:dyDescent="0.15">
      <c r="A38" s="60" t="s">
        <v>251</v>
      </c>
      <c r="B38" s="58" t="str">
        <f>VLOOKUP(D36,数据库!$A$1:$J$64584,6,FALSE)</f>
        <v>5556T</v>
      </c>
      <c r="C38" s="58" t="s">
        <v>19</v>
      </c>
      <c r="D38" s="58" t="str">
        <f>VLOOKUP(D36,数据库!$A$1:$J$64584,7,FALSE)</f>
        <v>红4</v>
      </c>
      <c r="E38" s="24"/>
      <c r="F38" s="61" t="s">
        <v>251</v>
      </c>
      <c r="G38" s="58" t="str">
        <f>VLOOKUP(I36,数据库!$A$1:$J$64584,6,FALSE)</f>
        <v>5556T</v>
      </c>
      <c r="H38" s="58" t="s">
        <v>19</v>
      </c>
      <c r="I38" s="58" t="str">
        <f>VLOOKUP(I36,数据库!$A$1:$J$64584,7,FALSE)</f>
        <v>红4</v>
      </c>
      <c r="J38" s="24"/>
      <c r="K38" s="61" t="s">
        <v>251</v>
      </c>
      <c r="L38" s="58" t="str">
        <f>VLOOKUP(N36,数据库!$A$1:$J$64584,6,FALSE)</f>
        <v>5556T</v>
      </c>
      <c r="M38" s="58" t="s">
        <v>19</v>
      </c>
      <c r="N38" s="58" t="str">
        <f>VLOOKUP(N36,数据库!$A$1:$J$64584,7,FALSE)</f>
        <v>红4</v>
      </c>
    </row>
    <row r="39" spans="1:14" x14ac:dyDescent="0.15">
      <c r="A39" s="58" t="s">
        <v>247</v>
      </c>
      <c r="B39" s="58" t="str">
        <f>VLOOKUP(D36,数据库!$A$1:$J$64584,5,FALSE)</f>
        <v>0.5黑</v>
      </c>
      <c r="C39" s="26" t="s">
        <v>248</v>
      </c>
      <c r="D39" s="58" t="e">
        <f>VLOOKUP(D36,数据库!A:J,11,FALSE)</f>
        <v>#REF!</v>
      </c>
      <c r="E39" s="24"/>
      <c r="F39" s="60" t="s">
        <v>247</v>
      </c>
      <c r="G39" s="58" t="str">
        <f>VLOOKUP(I36,数据库!$A$1:$J$64584,5,FALSE)</f>
        <v>0.5黑</v>
      </c>
      <c r="H39" s="26" t="s">
        <v>248</v>
      </c>
      <c r="I39" s="58" t="e">
        <f>VLOOKUP(I36,数据库!$A$1:$J$64584,11,FALSE)</f>
        <v>#REF!</v>
      </c>
      <c r="J39" s="24"/>
      <c r="K39" s="60" t="s">
        <v>247</v>
      </c>
      <c r="L39" s="58" t="str">
        <f>VLOOKUP(N36,数据库!$A$1:$J$64584,5,FALSE)</f>
        <v>0.5黑</v>
      </c>
      <c r="M39" s="26" t="s">
        <v>248</v>
      </c>
      <c r="N39" s="26" t="e">
        <f>VLOOKUP(N36,数据库!$A$1:$J$64584,11,FALSE)</f>
        <v>#REF!</v>
      </c>
    </row>
    <row r="40" spans="1:14" x14ac:dyDescent="0.15">
      <c r="A40" s="58" t="s">
        <v>249</v>
      </c>
      <c r="B40" s="58">
        <f>VLOOKUP(D36,数据库!$A$1:$J$64584,9,FALSE)</f>
        <v>0</v>
      </c>
      <c r="C40" s="60" t="s">
        <v>280</v>
      </c>
      <c r="D40" s="26">
        <v>20</v>
      </c>
      <c r="E40" s="24"/>
      <c r="F40" s="60" t="s">
        <v>249</v>
      </c>
      <c r="G40" s="58" t="str">
        <f>VLOOKUP(I36,数据库!$A$1:$J$64584,9,FALSE)</f>
        <v>随设计书</v>
      </c>
      <c r="H40" s="60" t="s">
        <v>280</v>
      </c>
      <c r="I40" s="26">
        <v>20</v>
      </c>
      <c r="J40" s="24"/>
      <c r="K40" s="60" t="s">
        <v>249</v>
      </c>
      <c r="L40" s="58">
        <f>VLOOKUP(N36,数据库!$A$1:$J$64584,9,FALSE)</f>
        <v>0</v>
      </c>
      <c r="M40" s="60" t="s">
        <v>280</v>
      </c>
      <c r="N40" s="60">
        <v>20</v>
      </c>
    </row>
    <row r="41" spans="1:14" x14ac:dyDescent="0.15">
      <c r="A41" s="58" t="s">
        <v>250</v>
      </c>
      <c r="B41" s="285" t="str">
        <f>VLOOKUP(D36,数据库!$A$1:$J$64584,4,FALSE)</f>
        <v>标准</v>
      </c>
      <c r="C41" s="286"/>
      <c r="D41" s="287"/>
      <c r="E41" s="24"/>
      <c r="F41" s="58" t="s">
        <v>250</v>
      </c>
      <c r="G41" s="285" t="str">
        <f>VLOOKUP(I36,数据库!$A$1:$J$64584,4,FALSE)</f>
        <v>非G20时</v>
      </c>
      <c r="H41" s="286"/>
      <c r="I41" s="287"/>
      <c r="J41" s="24"/>
      <c r="K41" s="58" t="s">
        <v>250</v>
      </c>
      <c r="L41" s="285" t="str">
        <f>VLOOKUP(N36,数据库!$A$1:$J$64584,4,FALSE)</f>
        <v>标准</v>
      </c>
      <c r="M41" s="286"/>
      <c r="N41" s="287"/>
    </row>
    <row r="42" spans="1:14" x14ac:dyDescent="0.15">
      <c r="A42" s="16"/>
      <c r="B42" s="16"/>
      <c r="C42" s="16"/>
      <c r="D42" s="80"/>
      <c r="E42" s="16"/>
      <c r="F42" s="80"/>
      <c r="G42" s="16"/>
      <c r="H42" s="16"/>
      <c r="I42" s="80"/>
      <c r="J42" s="16"/>
      <c r="K42" s="80"/>
      <c r="L42" s="16"/>
      <c r="M42" s="16"/>
      <c r="N42" s="16"/>
    </row>
    <row r="43" spans="1:14" x14ac:dyDescent="0.15">
      <c r="A43" s="288" t="s">
        <v>300</v>
      </c>
      <c r="B43" s="287"/>
      <c r="C43" s="60" t="s">
        <v>0</v>
      </c>
      <c r="D43" s="58">
        <f>D36+3</f>
        <v>19</v>
      </c>
      <c r="E43" s="24"/>
      <c r="F43" s="288" t="s">
        <v>300</v>
      </c>
      <c r="G43" s="287"/>
      <c r="H43" s="60" t="s">
        <v>0</v>
      </c>
      <c r="I43" s="58">
        <f>I36+3</f>
        <v>20</v>
      </c>
      <c r="J43" s="24"/>
      <c r="K43" s="288" t="s">
        <v>300</v>
      </c>
      <c r="L43" s="287"/>
      <c r="M43" s="60" t="s">
        <v>0</v>
      </c>
      <c r="N43" s="58">
        <f>N36+3</f>
        <v>21</v>
      </c>
    </row>
    <row r="44" spans="1:14" x14ac:dyDescent="0.15">
      <c r="A44" s="60" t="s">
        <v>16</v>
      </c>
      <c r="B44" s="58" t="str">
        <f>VLOOKUP(D43,数据库!$A$1:$J$64584,2,FALSE)</f>
        <v>KD/8</v>
      </c>
      <c r="C44" s="60" t="s">
        <v>17</v>
      </c>
      <c r="D44" s="58" t="str">
        <f>VLOOKUP(D43,数据库!$A$1:$J$64584,3,FALSE)</f>
        <v>MC1/54</v>
      </c>
      <c r="E44" s="24"/>
      <c r="F44" s="61" t="s">
        <v>16</v>
      </c>
      <c r="G44" s="58" t="str">
        <f>VLOOKUP(I43,数据库!$A$1:$J$64584,2,FALSE)</f>
        <v>KD/8</v>
      </c>
      <c r="H44" s="60" t="s">
        <v>17</v>
      </c>
      <c r="I44" s="58" t="str">
        <f>VLOOKUP(I43,数据库!$A$1:$J$64584,3,FALSE)</f>
        <v>MC1/62</v>
      </c>
      <c r="J44" s="24"/>
      <c r="K44" s="61" t="s">
        <v>16</v>
      </c>
      <c r="L44" s="58" t="str">
        <f>VLOOKUP(N43,数据库!$A$1:$J$64584,2,FALSE)</f>
        <v>KD/9</v>
      </c>
      <c r="M44" s="60" t="s">
        <v>17</v>
      </c>
      <c r="N44" s="58" t="str">
        <f>VLOOKUP(N43,数据库!$A$1:$J$64584,3,FALSE)</f>
        <v>BZC/62(22)</v>
      </c>
    </row>
    <row r="45" spans="1:14" x14ac:dyDescent="0.15">
      <c r="A45" s="60" t="s">
        <v>251</v>
      </c>
      <c r="B45" s="58" t="str">
        <f>VLOOKUP(D43,数据库!$A$1:$J$64584,6,FALSE)</f>
        <v>5556T</v>
      </c>
      <c r="C45" s="58" t="s">
        <v>19</v>
      </c>
      <c r="D45" s="58" t="str">
        <f>VLOOKUP(D43,数据库!$A$1:$J$64584,7,FALSE)</f>
        <v>红4</v>
      </c>
      <c r="E45" s="24"/>
      <c r="F45" s="61" t="s">
        <v>251</v>
      </c>
      <c r="G45" s="58" t="str">
        <f>VLOOKUP(I43,数据库!$A$1:$J$64584,6,FALSE)</f>
        <v>5556T</v>
      </c>
      <c r="H45" s="58" t="s">
        <v>19</v>
      </c>
      <c r="I45" s="58" t="str">
        <f>VLOOKUP(I43,数据库!$A$1:$J$64584,7,FALSE)</f>
        <v>红4</v>
      </c>
      <c r="J45" s="24"/>
      <c r="K45" s="61" t="s">
        <v>251</v>
      </c>
      <c r="L45" s="58" t="str">
        <f>VLOOKUP(N43,数据库!$A$1:$J$64584,6,FALSE)</f>
        <v>5556T</v>
      </c>
      <c r="M45" s="58" t="s">
        <v>19</v>
      </c>
      <c r="N45" s="58" t="str">
        <f>VLOOKUP(N43,数据库!$A$1:$J$64584,7,FALSE)</f>
        <v>红4</v>
      </c>
    </row>
    <row r="46" spans="1:14" x14ac:dyDescent="0.15">
      <c r="A46" s="58" t="s">
        <v>247</v>
      </c>
      <c r="B46" s="58" t="str">
        <f>VLOOKUP(D43,数据库!$A$1:$J$64584,5,FALSE)</f>
        <v>0.5黑</v>
      </c>
      <c r="C46" s="26" t="s">
        <v>248</v>
      </c>
      <c r="D46" s="58" t="e">
        <f>VLOOKUP(D43,数据库!A:J,11,FALSE)</f>
        <v>#REF!</v>
      </c>
      <c r="E46" s="24"/>
      <c r="F46" s="60" t="s">
        <v>247</v>
      </c>
      <c r="G46" s="58" t="str">
        <f>VLOOKUP(I43,数据库!$A$1:$J$64584,5,FALSE)</f>
        <v>0.5黑</v>
      </c>
      <c r="H46" s="26" t="s">
        <v>248</v>
      </c>
      <c r="I46" s="58" t="e">
        <f>VLOOKUP(I43,数据库!$A$1:$J$64584,11,FALSE)</f>
        <v>#REF!</v>
      </c>
      <c r="J46" s="24"/>
      <c r="K46" s="60" t="s">
        <v>247</v>
      </c>
      <c r="L46" s="58" t="str">
        <f>VLOOKUP(N43,数据库!$A$1:$J$64584,5,FALSE)</f>
        <v>0.5黑</v>
      </c>
      <c r="M46" s="26" t="s">
        <v>248</v>
      </c>
      <c r="N46" s="26" t="e">
        <f>VLOOKUP(N43,数据库!$A$1:$J$64584,11,FALSE)</f>
        <v>#REF!</v>
      </c>
    </row>
    <row r="47" spans="1:14" x14ac:dyDescent="0.15">
      <c r="A47" s="58" t="s">
        <v>249</v>
      </c>
      <c r="B47" s="58" t="str">
        <f>VLOOKUP(D43,数据库!$A$1:$J$64584,9,FALSE)</f>
        <v>随设计书</v>
      </c>
      <c r="C47" s="60" t="s">
        <v>280</v>
      </c>
      <c r="D47" s="26">
        <v>20</v>
      </c>
      <c r="E47" s="24"/>
      <c r="F47" s="60" t="s">
        <v>249</v>
      </c>
      <c r="G47" s="58" t="str">
        <f>VLOOKUP(I43,数据库!$A$1:$J$64584,9,FALSE)</f>
        <v>随设计书</v>
      </c>
      <c r="H47" s="60" t="s">
        <v>280</v>
      </c>
      <c r="I47" s="26">
        <v>20</v>
      </c>
      <c r="J47" s="24"/>
      <c r="K47" s="60" t="s">
        <v>249</v>
      </c>
      <c r="L47" s="58">
        <f>VLOOKUP(N43,数据库!$A$1:$J$64584,9,FALSE)</f>
        <v>0</v>
      </c>
      <c r="M47" s="60" t="s">
        <v>280</v>
      </c>
      <c r="N47" s="60">
        <v>20</v>
      </c>
    </row>
    <row r="48" spans="1:14" x14ac:dyDescent="0.15">
      <c r="A48" s="58" t="s">
        <v>250</v>
      </c>
      <c r="B48" s="285" t="str">
        <f>VLOOKUP(D43,数据库!$A$1:$J$64584,4,FALSE)</f>
        <v>有封星接触器+速度≤2.5M/S</v>
      </c>
      <c r="C48" s="286"/>
      <c r="D48" s="287"/>
      <c r="E48" s="24"/>
      <c r="F48" s="58" t="s">
        <v>250</v>
      </c>
      <c r="G48" s="285" t="str">
        <f>VLOOKUP(I43,数据库!$A$1:$J$64584,4,FALSE)</f>
        <v>有封星接触器+梯速＞2.5M/S</v>
      </c>
      <c r="H48" s="286"/>
      <c r="I48" s="287"/>
      <c r="J48" s="24"/>
      <c r="K48" s="58" t="s">
        <v>250</v>
      </c>
      <c r="L48" s="285" t="str">
        <f>VLOOKUP(N43,数据库!$A$1:$J$64584,4,FALSE)</f>
        <v>标准</v>
      </c>
      <c r="M48" s="286"/>
      <c r="N48" s="287"/>
    </row>
    <row r="49" spans="1:14" x14ac:dyDescent="0.15">
      <c r="A49" s="16"/>
      <c r="B49" s="16"/>
      <c r="C49" s="16"/>
      <c r="D49" s="80"/>
      <c r="E49" s="16"/>
      <c r="F49" s="80"/>
      <c r="G49" s="16"/>
      <c r="H49" s="16"/>
      <c r="I49" s="80"/>
      <c r="J49" s="16"/>
      <c r="K49" s="80"/>
      <c r="L49" s="16"/>
      <c r="M49" s="16"/>
      <c r="N49" s="16"/>
    </row>
    <row r="50" spans="1:14" x14ac:dyDescent="0.15">
      <c r="A50" s="288" t="s">
        <v>300</v>
      </c>
      <c r="B50" s="287"/>
      <c r="C50" s="60" t="s">
        <v>0</v>
      </c>
      <c r="D50" s="58">
        <f>D43+3</f>
        <v>22</v>
      </c>
      <c r="E50" s="24"/>
      <c r="F50" s="288" t="s">
        <v>300</v>
      </c>
      <c r="G50" s="287"/>
      <c r="H50" s="60" t="s">
        <v>0</v>
      </c>
      <c r="I50" s="58">
        <f>I43+3</f>
        <v>23</v>
      </c>
      <c r="J50" s="24"/>
      <c r="K50" s="288" t="s">
        <v>300</v>
      </c>
      <c r="L50" s="287"/>
      <c r="M50" s="60" t="s">
        <v>0</v>
      </c>
      <c r="N50" s="58">
        <f>N43+3</f>
        <v>24</v>
      </c>
    </row>
    <row r="51" spans="1:14" x14ac:dyDescent="0.15">
      <c r="A51" s="60" t="s">
        <v>16</v>
      </c>
      <c r="B51" s="58" t="str">
        <f>VLOOKUP(D50,数据库!$A$1:$J$64584,2,FALSE)</f>
        <v>KD/10</v>
      </c>
      <c r="C51" s="60" t="s">
        <v>17</v>
      </c>
      <c r="D51" s="58" t="str">
        <f>VLOOKUP(D50,数据库!$A$1:$J$64584,3,FALSE)</f>
        <v>MC/62(22)</v>
      </c>
      <c r="E51" s="24"/>
      <c r="F51" s="61" t="s">
        <v>16</v>
      </c>
      <c r="G51" s="58" t="str">
        <f>VLOOKUP(I50,数据库!$A$1:$J$64584,2,FALSE)</f>
        <v>KD/11</v>
      </c>
      <c r="H51" s="60" t="s">
        <v>17</v>
      </c>
      <c r="I51" s="58" t="str">
        <f>VLOOKUP(I50,数据库!$A$1:$J$64584,3,FALSE)</f>
        <v>MSC/62(22)</v>
      </c>
      <c r="J51" s="24"/>
      <c r="K51" s="61" t="s">
        <v>16</v>
      </c>
      <c r="L51" s="58" t="str">
        <f>VLOOKUP(N50,数据库!$A$1:$J$64584,2,FALSE)</f>
        <v>KD/13</v>
      </c>
      <c r="M51" s="60" t="s">
        <v>17</v>
      </c>
      <c r="N51" s="58" t="str">
        <f>VLOOKUP(N50,数据库!$A$1:$J$64584,3,FALSE)</f>
        <v>MSC/61(21)</v>
      </c>
    </row>
    <row r="52" spans="1:14" x14ac:dyDescent="0.15">
      <c r="A52" s="60" t="s">
        <v>251</v>
      </c>
      <c r="B52" s="58" t="str">
        <f>VLOOKUP(D50,数据库!$A$1:$J$64584,6,FALSE)</f>
        <v>5556T</v>
      </c>
      <c r="C52" s="58" t="s">
        <v>19</v>
      </c>
      <c r="D52" s="58" t="str">
        <f>VLOOKUP(D50,数据库!$A$1:$J$64584,7,FALSE)</f>
        <v>红4</v>
      </c>
      <c r="E52" s="24"/>
      <c r="F52" s="61" t="s">
        <v>251</v>
      </c>
      <c r="G52" s="58" t="str">
        <f>VLOOKUP(I50,数据库!$A$1:$J$64584,6,FALSE)</f>
        <v>5556T</v>
      </c>
      <c r="H52" s="58" t="s">
        <v>19</v>
      </c>
      <c r="I52" s="58" t="str">
        <f>VLOOKUP(I50,数据库!$A$1:$J$64584,7,FALSE)</f>
        <v>红4</v>
      </c>
      <c r="J52" s="24"/>
      <c r="K52" s="61" t="s">
        <v>251</v>
      </c>
      <c r="L52" s="58" t="str">
        <f>VLOOKUP(N50,数据库!$A$1:$J$64584,6,FALSE)</f>
        <v>5556T</v>
      </c>
      <c r="M52" s="58" t="s">
        <v>19</v>
      </c>
      <c r="N52" s="58" t="str">
        <f>VLOOKUP(N50,数据库!$A$1:$J$64584,7,FALSE)</f>
        <v>红4</v>
      </c>
    </row>
    <row r="53" spans="1:14" x14ac:dyDescent="0.15">
      <c r="A53" s="58" t="s">
        <v>247</v>
      </c>
      <c r="B53" s="58" t="str">
        <f>VLOOKUP(D50,数据库!$A$1:$J$64584,5,FALSE)</f>
        <v>0.5黑</v>
      </c>
      <c r="C53" s="26" t="s">
        <v>248</v>
      </c>
      <c r="D53" s="58" t="e">
        <f>VLOOKUP(D50,数据库!A:J,11,FALSE)</f>
        <v>#REF!</v>
      </c>
      <c r="E53" s="24"/>
      <c r="F53" s="60" t="s">
        <v>247</v>
      </c>
      <c r="G53" s="58" t="str">
        <f>VLOOKUP(I50,数据库!$A$1:$J$64584,5,FALSE)</f>
        <v>0.5黑</v>
      </c>
      <c r="H53" s="26" t="s">
        <v>248</v>
      </c>
      <c r="I53" s="58" t="e">
        <f>VLOOKUP(I50,数据库!$A$1:$J$64584,11,FALSE)</f>
        <v>#REF!</v>
      </c>
      <c r="J53" s="24"/>
      <c r="K53" s="60" t="s">
        <v>247</v>
      </c>
      <c r="L53" s="58" t="str">
        <f>VLOOKUP(N50,数据库!$A$1:$J$64584,5,FALSE)</f>
        <v>0.5黑</v>
      </c>
      <c r="M53" s="26" t="s">
        <v>248</v>
      </c>
      <c r="N53" s="26" t="e">
        <f>VLOOKUP(N50,数据库!$A$1:$J$64584,11,FALSE)</f>
        <v>#REF!</v>
      </c>
    </row>
    <row r="54" spans="1:14" x14ac:dyDescent="0.15">
      <c r="A54" s="58" t="s">
        <v>249</v>
      </c>
      <c r="B54" s="58">
        <f>VLOOKUP(D50,数据库!$A$1:$J$64584,9,FALSE)</f>
        <v>0</v>
      </c>
      <c r="C54" s="60" t="s">
        <v>280</v>
      </c>
      <c r="D54" s="26">
        <v>20</v>
      </c>
      <c r="E54" s="24"/>
      <c r="F54" s="60" t="s">
        <v>249</v>
      </c>
      <c r="G54" s="58">
        <f>VLOOKUP(I50,数据库!$A$1:$J$64584,9,FALSE)</f>
        <v>0</v>
      </c>
      <c r="H54" s="60" t="s">
        <v>280</v>
      </c>
      <c r="I54" s="26">
        <v>20</v>
      </c>
      <c r="J54" s="24"/>
      <c r="K54" s="60" t="s">
        <v>249</v>
      </c>
      <c r="L54" s="58">
        <f>VLOOKUP(N50,数据库!$A$1:$J$64584,9,FALSE)</f>
        <v>0</v>
      </c>
      <c r="M54" s="60" t="s">
        <v>280</v>
      </c>
      <c r="N54" s="60">
        <v>20</v>
      </c>
    </row>
    <row r="55" spans="1:14" x14ac:dyDescent="0.15">
      <c r="A55" s="58" t="s">
        <v>250</v>
      </c>
      <c r="B55" s="285" t="str">
        <f>VLOOKUP(D50,数据库!$A$1:$J$64584,4,FALSE)</f>
        <v>标准</v>
      </c>
      <c r="C55" s="286"/>
      <c r="D55" s="287"/>
      <c r="E55" s="24"/>
      <c r="F55" s="58" t="s">
        <v>250</v>
      </c>
      <c r="G55" s="285" t="str">
        <f>VLOOKUP(I50,数据库!$A$1:$J$64584,4,FALSE)</f>
        <v>标准</v>
      </c>
      <c r="H55" s="286"/>
      <c r="I55" s="287"/>
      <c r="J55" s="24"/>
      <c r="K55" s="58" t="s">
        <v>250</v>
      </c>
      <c r="L55" s="285" t="str">
        <f>VLOOKUP(N50,数据库!$A$1:$J$64584,4,FALSE)</f>
        <v>无接地保护装置时</v>
      </c>
      <c r="M55" s="286"/>
      <c r="N55" s="287"/>
    </row>
    <row r="56" spans="1:14" x14ac:dyDescent="0.15">
      <c r="A56" s="16"/>
      <c r="B56" s="16"/>
      <c r="C56" s="16"/>
      <c r="D56" s="80"/>
      <c r="E56" s="16"/>
      <c r="F56" s="80"/>
      <c r="G56" s="16"/>
      <c r="H56" s="16"/>
      <c r="I56" s="80"/>
      <c r="J56" s="16"/>
      <c r="K56" s="80"/>
      <c r="L56" s="16"/>
      <c r="M56" s="16"/>
      <c r="N56" s="16"/>
    </row>
    <row r="57" spans="1:14" x14ac:dyDescent="0.15">
      <c r="A57" s="288" t="s">
        <v>300</v>
      </c>
      <c r="B57" s="287"/>
      <c r="C57" s="60" t="s">
        <v>0</v>
      </c>
      <c r="D57" s="58">
        <f>D50+3</f>
        <v>25</v>
      </c>
      <c r="E57" s="24"/>
      <c r="F57" s="288" t="s">
        <v>300</v>
      </c>
      <c r="G57" s="287"/>
      <c r="H57" s="60" t="s">
        <v>0</v>
      </c>
      <c r="I57" s="58">
        <f>I50+3</f>
        <v>26</v>
      </c>
      <c r="J57" s="24"/>
      <c r="K57" s="288" t="s">
        <v>300</v>
      </c>
      <c r="L57" s="287"/>
      <c r="M57" s="60" t="s">
        <v>0</v>
      </c>
      <c r="N57" s="58">
        <f>N50+3</f>
        <v>27</v>
      </c>
    </row>
    <row r="58" spans="1:14" x14ac:dyDescent="0.15">
      <c r="A58" s="60" t="s">
        <v>16</v>
      </c>
      <c r="B58" s="58" t="str">
        <f>VLOOKUP(D57,数据库!$A$1:$J$64584,2,FALSE)</f>
        <v>KD/19</v>
      </c>
      <c r="C58" s="60" t="s">
        <v>17</v>
      </c>
      <c r="D58" s="58" t="str">
        <f>VLOOKUP(D57,数据库!$A$1:$J$64584,3,FALSE)</f>
        <v>FJK/1</v>
      </c>
      <c r="E58" s="24"/>
      <c r="F58" s="61" t="s">
        <v>16</v>
      </c>
      <c r="G58" s="58" t="str">
        <f>VLOOKUP(I57,数据库!$A$1:$J$64584,2,FALSE)</f>
        <v>KB/2</v>
      </c>
      <c r="H58" s="60" t="s">
        <v>17</v>
      </c>
      <c r="I58" s="58" t="str">
        <f>VLOOKUP(I57,数据库!$A$1:$J$64584,3,FALSE)</f>
        <v>CE6</v>
      </c>
      <c r="J58" s="24"/>
      <c r="K58" s="61" t="s">
        <v>16</v>
      </c>
      <c r="L58" s="58" t="str">
        <f>VLOOKUP(N57,数据库!$A$1:$J$64584,2,FALSE)</f>
        <v>KB/3</v>
      </c>
      <c r="M58" s="60" t="s">
        <v>17</v>
      </c>
      <c r="N58" s="58" t="str">
        <f>VLOOKUP(N57,数据库!$A$1:$J$64584,3,FALSE)</f>
        <v>CE6</v>
      </c>
    </row>
    <row r="59" spans="1:14" x14ac:dyDescent="0.15">
      <c r="A59" s="60" t="s">
        <v>251</v>
      </c>
      <c r="B59" s="58" t="str">
        <f>VLOOKUP(D57,数据库!$A$1:$J$64584,6,FALSE)</f>
        <v>5556T</v>
      </c>
      <c r="C59" s="58" t="s">
        <v>19</v>
      </c>
      <c r="D59" s="58" t="str">
        <f>VLOOKUP(D57,数据库!$A$1:$J$64584,7,FALSE)</f>
        <v>红4</v>
      </c>
      <c r="E59" s="24"/>
      <c r="F59" s="61" t="s">
        <v>251</v>
      </c>
      <c r="G59" s="58" t="str">
        <f>VLOOKUP(I57,数据库!$A$1:$J$64584,6,FALSE)</f>
        <v>5556T</v>
      </c>
      <c r="H59" s="58" t="s">
        <v>19</v>
      </c>
      <c r="I59" s="58" t="str">
        <f>VLOOKUP(I57,数据库!$A$1:$J$64584,7,FALSE)</f>
        <v>红4</v>
      </c>
      <c r="J59" s="24"/>
      <c r="K59" s="61" t="s">
        <v>251</v>
      </c>
      <c r="L59" s="58" t="str">
        <f>VLOOKUP(N57,数据库!$A$1:$J$64584,6,FALSE)</f>
        <v>5556T</v>
      </c>
      <c r="M59" s="58" t="s">
        <v>19</v>
      </c>
      <c r="N59" s="58" t="str">
        <f>VLOOKUP(N57,数据库!$A$1:$J$64584,7,FALSE)</f>
        <v>红4</v>
      </c>
    </row>
    <row r="60" spans="1:14" x14ac:dyDescent="0.15">
      <c r="A60" s="58" t="s">
        <v>247</v>
      </c>
      <c r="B60" s="58" t="str">
        <f>VLOOKUP(D57,数据库!$A$1:$J$64584,5,FALSE)</f>
        <v>0.5黑</v>
      </c>
      <c r="C60" s="26" t="s">
        <v>248</v>
      </c>
      <c r="D60" s="58" t="e">
        <f>VLOOKUP(D57,数据库!A:J,11,FALSE)</f>
        <v>#REF!</v>
      </c>
      <c r="E60" s="24"/>
      <c r="F60" s="60" t="s">
        <v>247</v>
      </c>
      <c r="G60" s="58" t="str">
        <f>VLOOKUP(I57,数据库!$A$1:$J$64584,5,FALSE)</f>
        <v>0.5黑</v>
      </c>
      <c r="H60" s="26" t="s">
        <v>248</v>
      </c>
      <c r="I60" s="58" t="e">
        <f>VLOOKUP(I57,数据库!$A$1:$J$64584,11,FALSE)</f>
        <v>#REF!</v>
      </c>
      <c r="J60" s="24"/>
      <c r="K60" s="60" t="s">
        <v>247</v>
      </c>
      <c r="L60" s="58" t="str">
        <f>VLOOKUP(N57,数据库!$A$1:$J$64584,5,FALSE)</f>
        <v>0.5黑</v>
      </c>
      <c r="M60" s="26" t="s">
        <v>248</v>
      </c>
      <c r="N60" s="26" t="e">
        <f>VLOOKUP(N57,数据库!$A$1:$J$64584,11,FALSE)</f>
        <v>#REF!</v>
      </c>
    </row>
    <row r="61" spans="1:14" x14ac:dyDescent="0.15">
      <c r="A61" s="58" t="s">
        <v>249</v>
      </c>
      <c r="B61" s="58">
        <f>VLOOKUP(D57,数据库!$A$1:$J$64584,9,FALSE)</f>
        <v>0</v>
      </c>
      <c r="C61" s="60" t="s">
        <v>280</v>
      </c>
      <c r="D61" s="26">
        <v>20</v>
      </c>
      <c r="E61" s="24"/>
      <c r="F61" s="60" t="s">
        <v>249</v>
      </c>
      <c r="G61" s="58" t="str">
        <f>VLOOKUP(I57,数据库!$A$1:$J$64584,9,FALSE)</f>
        <v>CE6短接</v>
      </c>
      <c r="H61" s="60" t="s">
        <v>280</v>
      </c>
      <c r="I61" s="26">
        <v>20</v>
      </c>
      <c r="J61" s="24"/>
      <c r="K61" s="60" t="s">
        <v>249</v>
      </c>
      <c r="L61" s="58">
        <f>VLOOKUP(N57,数据库!$A$1:$J$64584,9,FALSE)</f>
        <v>0</v>
      </c>
      <c r="M61" s="60" t="s">
        <v>280</v>
      </c>
      <c r="N61" s="60">
        <v>20</v>
      </c>
    </row>
    <row r="62" spans="1:14" x14ac:dyDescent="0.15">
      <c r="A62" s="58" t="s">
        <v>250</v>
      </c>
      <c r="B62" s="285" t="str">
        <f>VLOOKUP(D57,数据库!$A$1:$J$64584,4,FALSE)</f>
        <v>G20系统时</v>
      </c>
      <c r="C62" s="286"/>
      <c r="D62" s="287"/>
      <c r="E62" s="24"/>
      <c r="F62" s="58" t="s">
        <v>250</v>
      </c>
      <c r="G62" s="285" t="str">
        <f>VLOOKUP(I57,数据库!$A$1:$J$64584,4,FALSE)</f>
        <v>标准（无机房）</v>
      </c>
      <c r="H62" s="286"/>
      <c r="I62" s="287"/>
      <c r="J62" s="24"/>
      <c r="K62" s="58" t="s">
        <v>250</v>
      </c>
      <c r="L62" s="285" t="str">
        <f>VLOOKUP(N57,数据库!$A$1:$J$64584,4,FALSE)</f>
        <v>标准（无机房）</v>
      </c>
      <c r="M62" s="286"/>
      <c r="N62" s="287"/>
    </row>
    <row r="63" spans="1:14" x14ac:dyDescent="0.15">
      <c r="A63" s="16"/>
      <c r="B63" s="16"/>
      <c r="C63" s="16"/>
      <c r="D63" s="80"/>
      <c r="E63" s="16"/>
      <c r="F63" s="80"/>
      <c r="G63" s="16"/>
      <c r="H63" s="16"/>
      <c r="I63" s="80"/>
      <c r="J63" s="16"/>
      <c r="K63" s="80"/>
      <c r="L63" s="16"/>
      <c r="M63" s="16"/>
      <c r="N63" s="16"/>
    </row>
    <row r="64" spans="1:14" x14ac:dyDescent="0.15">
      <c r="A64" s="288" t="s">
        <v>300</v>
      </c>
      <c r="B64" s="287"/>
      <c r="C64" s="60" t="s">
        <v>0</v>
      </c>
      <c r="D64" s="58">
        <f>D57+3</f>
        <v>28</v>
      </c>
      <c r="E64" s="24"/>
      <c r="F64" s="288" t="s">
        <v>300</v>
      </c>
      <c r="G64" s="287"/>
      <c r="H64" s="60" t="s">
        <v>0</v>
      </c>
      <c r="I64" s="58">
        <f>I57+3</f>
        <v>29</v>
      </c>
      <c r="J64" s="24"/>
      <c r="K64" s="288" t="s">
        <v>300</v>
      </c>
      <c r="L64" s="287"/>
      <c r="M64" s="60" t="s">
        <v>0</v>
      </c>
      <c r="N64" s="58">
        <f>N57+3</f>
        <v>30</v>
      </c>
    </row>
    <row r="65" spans="1:14" x14ac:dyDescent="0.15">
      <c r="A65" s="60" t="s">
        <v>16</v>
      </c>
      <c r="B65" s="58" t="str">
        <f>VLOOKUP(D64,数据库!$A$1:$J$64584,2,FALSE)</f>
        <v>KB/10</v>
      </c>
      <c r="C65" s="60" t="s">
        <v>17</v>
      </c>
      <c r="D65" s="58" t="str">
        <f>VLOOKUP(D64,数据库!$A$1:$J$64584,3,FALSE)</f>
        <v>MC/53(13)</v>
      </c>
      <c r="E65" s="24"/>
      <c r="F65" s="61" t="s">
        <v>16</v>
      </c>
      <c r="G65" s="58" t="str">
        <f>VLOOKUP(I64,数据库!$A$1:$J$64584,2,FALSE)</f>
        <v>KDP2/1</v>
      </c>
      <c r="H65" s="60" t="s">
        <v>17</v>
      </c>
      <c r="I65" s="58" t="str">
        <f>VLOOKUP(I64,数据库!$A$1:$J$64584,3,FALSE)</f>
        <v>BZC/61(21)</v>
      </c>
      <c r="J65" s="24"/>
      <c r="K65" s="61" t="s">
        <v>16</v>
      </c>
      <c r="L65" s="58" t="str">
        <f>VLOOKUP(N64,数据库!$A$1:$J$64584,2,FALSE)</f>
        <v>KP/5</v>
      </c>
      <c r="M65" s="60" t="s">
        <v>17</v>
      </c>
      <c r="N65" s="58" t="str">
        <f>VLOOKUP(N64,数据库!$A$1:$J$64584,3,FALSE)</f>
        <v>LBQ1/负载1</v>
      </c>
    </row>
    <row r="66" spans="1:14" x14ac:dyDescent="0.15">
      <c r="A66" s="60" t="s">
        <v>251</v>
      </c>
      <c r="B66" s="58" t="str">
        <f>VLOOKUP(D64,数据库!$A$1:$J$64584,6,FALSE)</f>
        <v>5556T</v>
      </c>
      <c r="C66" s="58" t="s">
        <v>19</v>
      </c>
      <c r="D66" s="58" t="str">
        <f>VLOOKUP(D64,数据库!$A$1:$J$64584,7,FALSE)</f>
        <v>红4</v>
      </c>
      <c r="E66" s="24"/>
      <c r="F66" s="61" t="s">
        <v>251</v>
      </c>
      <c r="G66" s="58" t="str">
        <f>VLOOKUP(I64,数据库!$A$1:$J$64584,6,FALSE)</f>
        <v>5556T</v>
      </c>
      <c r="H66" s="58" t="s">
        <v>19</v>
      </c>
      <c r="I66" s="58" t="str">
        <f>VLOOKUP(I64,数据库!$A$1:$J$64584,7,FALSE)</f>
        <v>红4</v>
      </c>
      <c r="J66" s="24"/>
      <c r="K66" s="61" t="s">
        <v>251</v>
      </c>
      <c r="L66" s="58" t="str">
        <f>VLOOKUP(N64,数据库!$A$1:$J$64584,6,FALSE)</f>
        <v>5556T</v>
      </c>
      <c r="M66" s="58" t="s">
        <v>19</v>
      </c>
      <c r="N66" s="58" t="str">
        <f>VLOOKUP(N64,数据库!$A$1:$J$64584,7,FALSE)</f>
        <v>红全封</v>
      </c>
    </row>
    <row r="67" spans="1:14" x14ac:dyDescent="0.15">
      <c r="A67" s="58" t="s">
        <v>247</v>
      </c>
      <c r="B67" s="58" t="str">
        <f>VLOOKUP(D64,数据库!$A$1:$J$64584,5,FALSE)</f>
        <v>0.5黑</v>
      </c>
      <c r="C67" s="26" t="s">
        <v>248</v>
      </c>
      <c r="D67" s="58" t="e">
        <f>VLOOKUP(D64,数据库!A:J,11,FALSE)</f>
        <v>#REF!</v>
      </c>
      <c r="E67" s="24"/>
      <c r="F67" s="60" t="s">
        <v>247</v>
      </c>
      <c r="G67" s="58" t="str">
        <f>VLOOKUP(I64,数据库!$A$1:$J$64584,5,FALSE)</f>
        <v>0.5黑</v>
      </c>
      <c r="H67" s="26" t="s">
        <v>248</v>
      </c>
      <c r="I67" s="58" t="e">
        <f>VLOOKUP(I64,数据库!$A$1:$J$64584,11,FALSE)</f>
        <v>#REF!</v>
      </c>
      <c r="J67" s="24"/>
      <c r="K67" s="60" t="s">
        <v>247</v>
      </c>
      <c r="L67" s="58" t="str">
        <f>VLOOKUP(N64,数据库!$A$1:$J$64584,5,FALSE)</f>
        <v>0.75黑</v>
      </c>
      <c r="M67" s="26" t="s">
        <v>248</v>
      </c>
      <c r="N67" s="26" t="e">
        <f>VLOOKUP(N64,数据库!$A$1:$J$64584,11,FALSE)</f>
        <v>#REF!</v>
      </c>
    </row>
    <row r="68" spans="1:14" x14ac:dyDescent="0.15">
      <c r="A68" s="58" t="s">
        <v>249</v>
      </c>
      <c r="B68" s="58">
        <f>VLOOKUP(D64,数据库!$A$1:$J$64584,9,FALSE)</f>
        <v>0</v>
      </c>
      <c r="C68" s="60" t="s">
        <v>280</v>
      </c>
      <c r="D68" s="26">
        <v>20</v>
      </c>
      <c r="E68" s="24"/>
      <c r="F68" s="60" t="s">
        <v>249</v>
      </c>
      <c r="G68" s="58">
        <f>VLOOKUP(I64,数据库!$A$1:$J$64584,9,FALSE)</f>
        <v>0</v>
      </c>
      <c r="H68" s="60" t="s">
        <v>280</v>
      </c>
      <c r="I68" s="26">
        <v>20</v>
      </c>
      <c r="J68" s="24"/>
      <c r="K68" s="60" t="s">
        <v>249</v>
      </c>
      <c r="L68" s="58">
        <f>VLOOKUP(N64,数据库!$A$1:$J$64584,9,FALSE)</f>
        <v>0</v>
      </c>
      <c r="M68" s="60" t="s">
        <v>280</v>
      </c>
      <c r="N68" s="60">
        <v>20</v>
      </c>
    </row>
    <row r="69" spans="1:14" x14ac:dyDescent="0.15">
      <c r="A69" s="58" t="s">
        <v>250</v>
      </c>
      <c r="B69" s="285" t="str">
        <f>VLOOKUP(D64,数据库!$A$1:$J$64584,4,FALSE)</f>
        <v>标准</v>
      </c>
      <c r="C69" s="286"/>
      <c r="D69" s="287"/>
      <c r="E69" s="24"/>
      <c r="F69" s="58" t="s">
        <v>250</v>
      </c>
      <c r="G69" s="285" t="str">
        <f>VLOOKUP(I64,数据库!$A$1:$J$64584,4,FALSE)</f>
        <v>标准</v>
      </c>
      <c r="H69" s="286"/>
      <c r="I69" s="287"/>
      <c r="J69" s="24"/>
      <c r="K69" s="58" t="s">
        <v>250</v>
      </c>
      <c r="L69" s="285" t="str">
        <f>VLOOKUP(N64,数据库!$A$1:$J$64584,4,FALSE)</f>
        <v>标准</v>
      </c>
      <c r="M69" s="286"/>
      <c r="N69" s="287"/>
    </row>
    <row r="70" spans="1:14" x14ac:dyDescent="0.15">
      <c r="A70" s="16"/>
      <c r="B70" s="16"/>
      <c r="C70" s="16"/>
      <c r="D70" s="80"/>
      <c r="E70" s="16"/>
      <c r="F70" s="80"/>
      <c r="G70" s="16"/>
      <c r="H70" s="16"/>
      <c r="I70" s="80"/>
      <c r="J70" s="16"/>
      <c r="K70" s="80"/>
      <c r="L70" s="16"/>
      <c r="M70" s="16"/>
      <c r="N70" s="16"/>
    </row>
    <row r="71" spans="1:14" x14ac:dyDescent="0.15">
      <c r="A71" s="288" t="s">
        <v>300</v>
      </c>
      <c r="B71" s="287"/>
      <c r="C71" s="60" t="s">
        <v>0</v>
      </c>
      <c r="D71" s="58">
        <f>D64+3</f>
        <v>31</v>
      </c>
      <c r="E71" s="24"/>
      <c r="F71" s="288" t="s">
        <v>300</v>
      </c>
      <c r="G71" s="287"/>
      <c r="H71" s="60" t="s">
        <v>0</v>
      </c>
      <c r="I71" s="58">
        <f>I64+3</f>
        <v>32</v>
      </c>
      <c r="J71" s="24"/>
      <c r="K71" s="288" t="s">
        <v>300</v>
      </c>
      <c r="L71" s="287"/>
      <c r="M71" s="60" t="s">
        <v>0</v>
      </c>
      <c r="N71" s="58">
        <f>N64+3</f>
        <v>33</v>
      </c>
    </row>
    <row r="72" spans="1:14" x14ac:dyDescent="0.15">
      <c r="A72" s="60" t="s">
        <v>16</v>
      </c>
      <c r="B72" s="58" t="str">
        <f>VLOOKUP(D71,数据库!$A$1:$J$64584,2,FALSE)</f>
        <v>KP/7</v>
      </c>
      <c r="C72" s="60" t="s">
        <v>17</v>
      </c>
      <c r="D72" s="58" t="str">
        <f>VLOOKUP(D71,数据库!$A$1:$J$64584,3,FALSE)</f>
        <v>LBQ1/负载2</v>
      </c>
      <c r="E72" s="24"/>
      <c r="F72" s="61" t="s">
        <v>16</v>
      </c>
      <c r="G72" s="58" t="str">
        <f>VLOOKUP(I71,数据库!$A$1:$J$64584,2,FALSE)</f>
        <v>KP/9</v>
      </c>
      <c r="H72" s="60" t="s">
        <v>17</v>
      </c>
      <c r="I72" s="58" t="str">
        <f>VLOOKUP(I71,数据库!$A$1:$J$64584,3,FALSE)</f>
        <v>LBQ1/线路1</v>
      </c>
      <c r="J72" s="24"/>
      <c r="K72" s="61" t="s">
        <v>16</v>
      </c>
      <c r="L72" s="58" t="str">
        <f>VLOOKUP(N71,数据库!$A$1:$J$64584,2,FALSE)</f>
        <v>KP/10</v>
      </c>
      <c r="M72" s="60" t="s">
        <v>17</v>
      </c>
      <c r="N72" s="58" t="str">
        <f>VLOOKUP(N71,数据库!$A$1:$J$64584,3,FALSE)</f>
        <v>LBQ1/线路2</v>
      </c>
    </row>
    <row r="73" spans="1:14" x14ac:dyDescent="0.15">
      <c r="A73" s="60" t="s">
        <v>251</v>
      </c>
      <c r="B73" s="58" t="str">
        <f>VLOOKUP(D71,数据库!$A$1:$J$64584,6,FALSE)</f>
        <v>5556T</v>
      </c>
      <c r="C73" s="58" t="s">
        <v>19</v>
      </c>
      <c r="D73" s="58" t="str">
        <f>VLOOKUP(D71,数据库!$A$1:$J$64584,7,FALSE)</f>
        <v>红全封</v>
      </c>
      <c r="E73" s="24"/>
      <c r="F73" s="61" t="s">
        <v>251</v>
      </c>
      <c r="G73" s="58" t="str">
        <f>VLOOKUP(I71,数据库!$A$1:$J$64584,6,FALSE)</f>
        <v>5556T</v>
      </c>
      <c r="H73" s="58" t="s">
        <v>19</v>
      </c>
      <c r="I73" s="58" t="str">
        <f>VLOOKUP(I71,数据库!$A$1:$J$64584,7,FALSE)</f>
        <v>红全封</v>
      </c>
      <c r="J73" s="24"/>
      <c r="K73" s="61" t="s">
        <v>251</v>
      </c>
      <c r="L73" s="58" t="str">
        <f>VLOOKUP(N71,数据库!$A$1:$J$64584,6,FALSE)</f>
        <v>5556T</v>
      </c>
      <c r="M73" s="58" t="s">
        <v>19</v>
      </c>
      <c r="N73" s="58" t="str">
        <f>VLOOKUP(N71,数据库!$A$1:$J$64584,7,FALSE)</f>
        <v>红全封</v>
      </c>
    </row>
    <row r="74" spans="1:14" x14ac:dyDescent="0.15">
      <c r="A74" s="58" t="s">
        <v>247</v>
      </c>
      <c r="B74" s="58" t="str">
        <f>VLOOKUP(D71,数据库!$A$1:$J$64584,5,FALSE)</f>
        <v>0.75黑</v>
      </c>
      <c r="C74" s="26" t="s">
        <v>248</v>
      </c>
      <c r="D74" s="58" t="e">
        <f>VLOOKUP(D71,数据库!A:J,11,FALSE)</f>
        <v>#REF!</v>
      </c>
      <c r="E74" s="24"/>
      <c r="F74" s="60" t="s">
        <v>247</v>
      </c>
      <c r="G74" s="58" t="str">
        <f>VLOOKUP(I71,数据库!$A$1:$J$64584,5,FALSE)</f>
        <v>0.75黑</v>
      </c>
      <c r="H74" s="26" t="s">
        <v>248</v>
      </c>
      <c r="I74" s="58" t="e">
        <f>VLOOKUP(I71,数据库!$A$1:$J$64584,11,FALSE)</f>
        <v>#REF!</v>
      </c>
      <c r="J74" s="24"/>
      <c r="K74" s="60" t="s">
        <v>247</v>
      </c>
      <c r="L74" s="58" t="str">
        <f>VLOOKUP(N71,数据库!$A$1:$J$64584,5,FALSE)</f>
        <v>0.75黑</v>
      </c>
      <c r="M74" s="26" t="s">
        <v>248</v>
      </c>
      <c r="N74" s="26" t="e">
        <f>VLOOKUP(N71,数据库!$A$1:$J$64584,11,FALSE)</f>
        <v>#REF!</v>
      </c>
    </row>
    <row r="75" spans="1:14" x14ac:dyDescent="0.15">
      <c r="A75" s="58" t="s">
        <v>249</v>
      </c>
      <c r="B75" s="58">
        <f>VLOOKUP(D71,数据库!$A$1:$J$64584,9,FALSE)</f>
        <v>0</v>
      </c>
      <c r="C75" s="60" t="s">
        <v>280</v>
      </c>
      <c r="D75" s="26">
        <v>20</v>
      </c>
      <c r="E75" s="24"/>
      <c r="F75" s="60" t="s">
        <v>249</v>
      </c>
      <c r="G75" s="58">
        <f>VLOOKUP(I71,数据库!$A$1:$J$64584,9,FALSE)</f>
        <v>0</v>
      </c>
      <c r="H75" s="60" t="s">
        <v>280</v>
      </c>
      <c r="I75" s="26">
        <v>20</v>
      </c>
      <c r="J75" s="24"/>
      <c r="K75" s="60" t="s">
        <v>249</v>
      </c>
      <c r="L75" s="58">
        <f>VLOOKUP(N71,数据库!$A$1:$J$64584,9,FALSE)</f>
        <v>0</v>
      </c>
      <c r="M75" s="60" t="s">
        <v>280</v>
      </c>
      <c r="N75" s="60">
        <v>20</v>
      </c>
    </row>
    <row r="76" spans="1:14" x14ac:dyDescent="0.15">
      <c r="A76" s="58" t="s">
        <v>250</v>
      </c>
      <c r="B76" s="285" t="str">
        <f>VLOOKUP(D71,数据库!$A$1:$J$64584,4,FALSE)</f>
        <v>标准</v>
      </c>
      <c r="C76" s="286"/>
      <c r="D76" s="287"/>
      <c r="E76" s="24"/>
      <c r="F76" s="58" t="s">
        <v>250</v>
      </c>
      <c r="G76" s="285" t="str">
        <f>VLOOKUP(I71,数据库!$A$1:$J$64584,4,FALSE)</f>
        <v>标准</v>
      </c>
      <c r="H76" s="286"/>
      <c r="I76" s="287"/>
      <c r="J76" s="24"/>
      <c r="K76" s="58" t="s">
        <v>250</v>
      </c>
      <c r="L76" s="285" t="str">
        <f>VLOOKUP(N71,数据库!$A$1:$J$64584,4,FALSE)</f>
        <v>标准</v>
      </c>
      <c r="M76" s="286"/>
      <c r="N76" s="287"/>
    </row>
    <row r="77" spans="1:14" x14ac:dyDescent="0.15">
      <c r="A77" s="16"/>
      <c r="B77" s="16"/>
      <c r="C77" s="16"/>
      <c r="D77" s="80"/>
      <c r="E77" s="16"/>
      <c r="F77" s="80"/>
      <c r="G77" s="16"/>
      <c r="H77" s="16"/>
      <c r="I77" s="80"/>
      <c r="J77" s="16"/>
      <c r="K77" s="80"/>
      <c r="L77" s="16"/>
      <c r="M77" s="16"/>
      <c r="N77" s="16"/>
    </row>
    <row r="78" spans="1:14" x14ac:dyDescent="0.15">
      <c r="A78" s="288" t="s">
        <v>300</v>
      </c>
      <c r="B78" s="287"/>
      <c r="C78" s="60" t="s">
        <v>0</v>
      </c>
      <c r="D78" s="58">
        <f>D71+3</f>
        <v>34</v>
      </c>
      <c r="E78" s="24"/>
      <c r="F78" s="288" t="s">
        <v>300</v>
      </c>
      <c r="G78" s="287"/>
      <c r="H78" s="60" t="s">
        <v>0</v>
      </c>
      <c r="I78" s="58">
        <f>I71+3</f>
        <v>35</v>
      </c>
      <c r="J78" s="24"/>
      <c r="K78" s="288" t="s">
        <v>300</v>
      </c>
      <c r="L78" s="287"/>
      <c r="M78" s="60" t="s">
        <v>0</v>
      </c>
      <c r="N78" s="58">
        <f>N71+3</f>
        <v>36</v>
      </c>
    </row>
    <row r="79" spans="1:14" x14ac:dyDescent="0.15">
      <c r="A79" s="60" t="s">
        <v>16</v>
      </c>
      <c r="B79" s="58" t="str">
        <f>VLOOKUP(D78,数据库!$A$1:$J$64584,2,FALSE)</f>
        <v>KP/12</v>
      </c>
      <c r="C79" s="60" t="s">
        <v>17</v>
      </c>
      <c r="D79" s="58" t="str">
        <f>VLOOKUP(D78,数据库!$A$1:$J$64584,3,FALSE)</f>
        <v>DYK/14</v>
      </c>
      <c r="E79" s="24"/>
      <c r="F79" s="61" t="s">
        <v>16</v>
      </c>
      <c r="G79" s="58" t="str">
        <f>VLOOKUP(I78,数据库!$A$1:$J$64584,2,FALSE)</f>
        <v>KP/14</v>
      </c>
      <c r="H79" s="60" t="s">
        <v>17</v>
      </c>
      <c r="I79" s="58" t="str">
        <f>VLOOKUP(I78,数据库!$A$1:$J$64584,3,FALSE)</f>
        <v>DYK/24</v>
      </c>
      <c r="J79" s="24"/>
      <c r="K79" s="61" t="s">
        <v>16</v>
      </c>
      <c r="L79" s="58" t="str">
        <f>VLOOKUP(N78,数据库!$A$1:$J$64584,2,FALSE)</f>
        <v>KZ/1</v>
      </c>
      <c r="M79" s="60" t="s">
        <v>17</v>
      </c>
      <c r="N79" s="58" t="str">
        <f>VLOOKUP(N78,数据库!$A$1:$J$64584,3,FALSE)</f>
        <v>对讲机/+</v>
      </c>
    </row>
    <row r="80" spans="1:14" x14ac:dyDescent="0.15">
      <c r="A80" s="60" t="s">
        <v>251</v>
      </c>
      <c r="B80" s="58" t="str">
        <f>VLOOKUP(D78,数据库!$A$1:$J$64584,6,FALSE)</f>
        <v>5556T</v>
      </c>
      <c r="C80" s="58" t="s">
        <v>19</v>
      </c>
      <c r="D80" s="58" t="str">
        <f>VLOOKUP(D78,数据库!$A$1:$J$64584,7,FALSE)</f>
        <v>红4</v>
      </c>
      <c r="E80" s="24"/>
      <c r="F80" s="61" t="s">
        <v>251</v>
      </c>
      <c r="G80" s="58" t="str">
        <f>VLOOKUP(I78,数据库!$A$1:$J$64584,6,FALSE)</f>
        <v>5556T</v>
      </c>
      <c r="H80" s="58" t="s">
        <v>19</v>
      </c>
      <c r="I80" s="58" t="str">
        <f>VLOOKUP(I78,数据库!$A$1:$J$64584,7,FALSE)</f>
        <v>红4</v>
      </c>
      <c r="J80" s="24"/>
      <c r="K80" s="61" t="s">
        <v>251</v>
      </c>
      <c r="L80" s="58" t="str">
        <f>VLOOKUP(N78,数据库!$A$1:$J$64584,6,FALSE)</f>
        <v>5556T</v>
      </c>
      <c r="M80" s="58" t="s">
        <v>19</v>
      </c>
      <c r="N80" s="58" t="str">
        <f>VLOOKUP(N78,数据库!$A$1:$J$64584,7,FALSE)</f>
        <v>红4</v>
      </c>
    </row>
    <row r="81" spans="1:14" x14ac:dyDescent="0.15">
      <c r="A81" s="58" t="s">
        <v>247</v>
      </c>
      <c r="B81" s="58" t="str">
        <f>VLOOKUP(D78,数据库!$A$1:$J$64584,5,FALSE)</f>
        <v>0.75黑</v>
      </c>
      <c r="C81" s="26" t="s">
        <v>248</v>
      </c>
      <c r="D81" s="58" t="e">
        <f>VLOOKUP(D78,数据库!A:J,11,FALSE)</f>
        <v>#REF!</v>
      </c>
      <c r="E81" s="24"/>
      <c r="F81" s="60" t="s">
        <v>247</v>
      </c>
      <c r="G81" s="58" t="str">
        <f>VLOOKUP(I78,数据库!$A$1:$J$64584,5,FALSE)</f>
        <v>0.75黑</v>
      </c>
      <c r="H81" s="26" t="s">
        <v>248</v>
      </c>
      <c r="I81" s="58" t="e">
        <f>VLOOKUP(I78,数据库!$A$1:$J$64584,11,FALSE)</f>
        <v>#REF!</v>
      </c>
      <c r="J81" s="24"/>
      <c r="K81" s="60" t="s">
        <v>247</v>
      </c>
      <c r="L81" s="58" t="str">
        <f>VLOOKUP(N78,数据库!$A$1:$J$64584,5,FALSE)</f>
        <v>0.5黑</v>
      </c>
      <c r="M81" s="26" t="s">
        <v>248</v>
      </c>
      <c r="N81" s="26" t="e">
        <f>VLOOKUP(N78,数据库!$A$1:$J$64584,11,FALSE)</f>
        <v>#REF!</v>
      </c>
    </row>
    <row r="82" spans="1:14" x14ac:dyDescent="0.15">
      <c r="A82" s="58" t="s">
        <v>249</v>
      </c>
      <c r="B82" s="58">
        <f>VLOOKUP(D78,数据库!$A$1:$J$64584,9,FALSE)</f>
        <v>0</v>
      </c>
      <c r="C82" s="60" t="s">
        <v>280</v>
      </c>
      <c r="D82" s="26">
        <v>20</v>
      </c>
      <c r="E82" s="24"/>
      <c r="F82" s="60" t="s">
        <v>249</v>
      </c>
      <c r="G82" s="58">
        <f>VLOOKUP(I78,数据库!$A$1:$J$64584,9,FALSE)</f>
        <v>0</v>
      </c>
      <c r="H82" s="60" t="s">
        <v>280</v>
      </c>
      <c r="I82" s="26">
        <v>20</v>
      </c>
      <c r="J82" s="24"/>
      <c r="K82" s="60" t="s">
        <v>249</v>
      </c>
      <c r="L82" s="58">
        <f>VLOOKUP(N78,数据库!$A$1:$J$64584,9,FALSE)</f>
        <v>0</v>
      </c>
      <c r="M82" s="60" t="s">
        <v>280</v>
      </c>
      <c r="N82" s="60">
        <v>20</v>
      </c>
    </row>
    <row r="83" spans="1:14" x14ac:dyDescent="0.15">
      <c r="A83" s="58" t="s">
        <v>250</v>
      </c>
      <c r="B83" s="285" t="str">
        <f>VLOOKUP(D78,数据库!$A$1:$J$64584,4,FALSE)</f>
        <v>无机房</v>
      </c>
      <c r="C83" s="286"/>
      <c r="D83" s="287"/>
      <c r="E83" s="24"/>
      <c r="F83" s="58" t="s">
        <v>250</v>
      </c>
      <c r="G83" s="285" t="str">
        <f>VLOOKUP(I78,数据库!$A$1:$J$64584,4,FALSE)</f>
        <v>无机房</v>
      </c>
      <c r="H83" s="286"/>
      <c r="I83" s="287"/>
      <c r="J83" s="24"/>
      <c r="K83" s="58" t="s">
        <v>250</v>
      </c>
      <c r="L83" s="285" t="str">
        <f>VLOOKUP(N78,数据库!$A$1:$J$64584,4,FALSE)</f>
        <v>标准</v>
      </c>
      <c r="M83" s="286"/>
      <c r="N83" s="287"/>
    </row>
    <row r="84" spans="1:14" x14ac:dyDescent="0.15">
      <c r="A84" s="16"/>
      <c r="B84" s="16"/>
      <c r="C84" s="16"/>
      <c r="D84" s="80"/>
      <c r="E84" s="16"/>
      <c r="F84" s="80"/>
      <c r="G84" s="16"/>
      <c r="H84" s="16"/>
      <c r="I84" s="80"/>
      <c r="J84" s="16"/>
      <c r="K84" s="80"/>
      <c r="L84" s="16"/>
      <c r="M84" s="16"/>
      <c r="N84" s="16"/>
    </row>
    <row r="85" spans="1:14" x14ac:dyDescent="0.15">
      <c r="A85" s="288" t="s">
        <v>300</v>
      </c>
      <c r="B85" s="287"/>
      <c r="C85" s="60" t="s">
        <v>0</v>
      </c>
      <c r="D85" s="58">
        <f>D78+3</f>
        <v>37</v>
      </c>
      <c r="E85" s="24"/>
      <c r="F85" s="288" t="s">
        <v>300</v>
      </c>
      <c r="G85" s="287"/>
      <c r="H85" s="60" t="s">
        <v>0</v>
      </c>
      <c r="I85" s="58">
        <f>I78+3</f>
        <v>38</v>
      </c>
      <c r="J85" s="24"/>
      <c r="K85" s="288" t="s">
        <v>300</v>
      </c>
      <c r="L85" s="287"/>
      <c r="M85" s="60" t="s">
        <v>0</v>
      </c>
      <c r="N85" s="58">
        <f>N78+3</f>
        <v>39</v>
      </c>
    </row>
    <row r="86" spans="1:14" x14ac:dyDescent="0.15">
      <c r="A86" s="60" t="s">
        <v>16</v>
      </c>
      <c r="B86" s="58" t="str">
        <f>VLOOKUP(D85,数据库!$A$1:$J$64584,2,FALSE)</f>
        <v>KZ/3</v>
      </c>
      <c r="C86" s="60" t="s">
        <v>17</v>
      </c>
      <c r="D86" s="58" t="str">
        <f>VLOOKUP(D85,数据库!$A$1:$J$64584,3,FALSE)</f>
        <v>对讲机/-</v>
      </c>
      <c r="E86" s="24"/>
      <c r="F86" s="61" t="s">
        <v>16</v>
      </c>
      <c r="G86" s="58" t="str">
        <f>VLOOKUP(I85,数据库!$A$1:$J$64584,2,FALSE)</f>
        <v>KZ/4</v>
      </c>
      <c r="H86" s="60" t="s">
        <v>17</v>
      </c>
      <c r="I86" s="58" t="str">
        <f>VLOOKUP(I85,数据库!$A$1:$J$64584,3,FALSE)</f>
        <v>对讲机/R</v>
      </c>
      <c r="J86" s="24"/>
      <c r="K86" s="61" t="s">
        <v>16</v>
      </c>
      <c r="L86" s="58" t="str">
        <f>VLOOKUP(N85,数据库!$A$1:$J$64584,2,FALSE)</f>
        <v>KZ/5</v>
      </c>
      <c r="M86" s="60" t="s">
        <v>17</v>
      </c>
      <c r="N86" s="58" t="str">
        <f>VLOOKUP(N85,数据库!$A$1:$J$64584,3,FALSE)</f>
        <v>对讲机/L</v>
      </c>
    </row>
    <row r="87" spans="1:14" x14ac:dyDescent="0.15">
      <c r="A87" s="60" t="s">
        <v>251</v>
      </c>
      <c r="B87" s="58" t="str">
        <f>VLOOKUP(D85,数据库!$A$1:$J$64584,6,FALSE)</f>
        <v>5556T</v>
      </c>
      <c r="C87" s="58" t="s">
        <v>19</v>
      </c>
      <c r="D87" s="58" t="str">
        <f>VLOOKUP(D85,数据库!$A$1:$J$64584,7,FALSE)</f>
        <v>红4</v>
      </c>
      <c r="E87" s="24"/>
      <c r="F87" s="61" t="s">
        <v>251</v>
      </c>
      <c r="G87" s="58" t="str">
        <f>VLOOKUP(I85,数据库!$A$1:$J$64584,6,FALSE)</f>
        <v>5556T</v>
      </c>
      <c r="H87" s="58" t="s">
        <v>19</v>
      </c>
      <c r="I87" s="58" t="str">
        <f>VLOOKUP(I85,数据库!$A$1:$J$64584,7,FALSE)</f>
        <v>红4(遥/371:蓝4)</v>
      </c>
      <c r="J87" s="24"/>
      <c r="K87" s="61" t="s">
        <v>251</v>
      </c>
      <c r="L87" s="58" t="str">
        <f>VLOOKUP(N85,数据库!$A$1:$J$64584,6,FALSE)</f>
        <v>5556T</v>
      </c>
      <c r="M87" s="58" t="s">
        <v>19</v>
      </c>
      <c r="N87" s="58" t="str">
        <f>VLOOKUP(N85,数据库!$A$1:$J$64584,7,FALSE)</f>
        <v>红4(遥/372:蓝4)</v>
      </c>
    </row>
    <row r="88" spans="1:14" x14ac:dyDescent="0.15">
      <c r="A88" s="58" t="s">
        <v>247</v>
      </c>
      <c r="B88" s="58" t="str">
        <f>VLOOKUP(D85,数据库!$A$1:$J$64584,5,FALSE)</f>
        <v>0.5黑</v>
      </c>
      <c r="C88" s="26" t="s">
        <v>248</v>
      </c>
      <c r="D88" s="58" t="e">
        <f>VLOOKUP(D85,数据库!A:J,11,FALSE)</f>
        <v>#REF!</v>
      </c>
      <c r="E88" s="24"/>
      <c r="F88" s="60" t="s">
        <v>247</v>
      </c>
      <c r="G88" s="58" t="str">
        <f>VLOOKUP(I85,数据库!$A$1:$J$64584,5,FALSE)</f>
        <v>0.5黑</v>
      </c>
      <c r="H88" s="26" t="s">
        <v>248</v>
      </c>
      <c r="I88" s="58" t="e">
        <f>VLOOKUP(I85,数据库!$A$1:$J$64584,11,FALSE)</f>
        <v>#REF!</v>
      </c>
      <c r="J88" s="24"/>
      <c r="K88" s="60" t="s">
        <v>247</v>
      </c>
      <c r="L88" s="58" t="str">
        <f>VLOOKUP(N85,数据库!$A$1:$J$64584,5,FALSE)</f>
        <v>0.5黑</v>
      </c>
      <c r="M88" s="26" t="s">
        <v>248</v>
      </c>
      <c r="N88" s="26" t="e">
        <f>VLOOKUP(N85,数据库!$A$1:$J$64584,11,FALSE)</f>
        <v>#REF!</v>
      </c>
    </row>
    <row r="89" spans="1:14" x14ac:dyDescent="0.15">
      <c r="A89" s="58" t="s">
        <v>249</v>
      </c>
      <c r="B89" s="58">
        <f>VLOOKUP(D85,数据库!$A$1:$J$64584,9,FALSE)</f>
        <v>0</v>
      </c>
      <c r="C89" s="60" t="s">
        <v>280</v>
      </c>
      <c r="D89" s="26">
        <v>20</v>
      </c>
      <c r="E89" s="24"/>
      <c r="F89" s="60" t="s">
        <v>249</v>
      </c>
      <c r="G89" s="58">
        <f>VLOOKUP(I85,数据库!$A$1:$J$64584,9,FALSE)</f>
        <v>0</v>
      </c>
      <c r="H89" s="60" t="s">
        <v>280</v>
      </c>
      <c r="I89" s="26">
        <v>20</v>
      </c>
      <c r="J89" s="24"/>
      <c r="K89" s="60" t="s">
        <v>249</v>
      </c>
      <c r="L89" s="58">
        <f>VLOOKUP(N85,数据库!$A$1:$J$64584,9,FALSE)</f>
        <v>0</v>
      </c>
      <c r="M89" s="60" t="s">
        <v>280</v>
      </c>
      <c r="N89" s="60">
        <v>20</v>
      </c>
    </row>
    <row r="90" spans="1:14" x14ac:dyDescent="0.15">
      <c r="A90" s="58" t="s">
        <v>250</v>
      </c>
      <c r="B90" s="285" t="str">
        <f>VLOOKUP(D85,数据库!$A$1:$J$64584,4,FALSE)</f>
        <v>标准</v>
      </c>
      <c r="C90" s="286"/>
      <c r="D90" s="287"/>
      <c r="E90" s="24"/>
      <c r="F90" s="58" t="s">
        <v>250</v>
      </c>
      <c r="G90" s="285" t="str">
        <f>VLOOKUP(I85,数据库!$A$1:$J$64584,4,FALSE)</f>
        <v>标准</v>
      </c>
      <c r="H90" s="286"/>
      <c r="I90" s="287"/>
      <c r="J90" s="24"/>
      <c r="K90" s="58" t="s">
        <v>250</v>
      </c>
      <c r="L90" s="285" t="str">
        <f>VLOOKUP(N85,数据库!$A$1:$J$64584,4,FALSE)</f>
        <v>标准</v>
      </c>
      <c r="M90" s="286"/>
      <c r="N90" s="287"/>
    </row>
    <row r="91" spans="1:14" x14ac:dyDescent="0.15">
      <c r="A91" s="16"/>
      <c r="B91" s="16"/>
      <c r="C91" s="16"/>
      <c r="D91" s="80"/>
      <c r="E91" s="16"/>
      <c r="F91" s="80"/>
      <c r="G91" s="16"/>
      <c r="H91" s="16"/>
      <c r="I91" s="80"/>
      <c r="J91" s="16"/>
      <c r="K91" s="80"/>
      <c r="L91" s="16"/>
      <c r="M91" s="16"/>
      <c r="N91" s="16"/>
    </row>
    <row r="92" spans="1:14" x14ac:dyDescent="0.15">
      <c r="A92" s="288" t="s">
        <v>300</v>
      </c>
      <c r="B92" s="287"/>
      <c r="C92" s="60" t="s">
        <v>0</v>
      </c>
      <c r="D92" s="58">
        <f>D85+3</f>
        <v>40</v>
      </c>
      <c r="E92" s="24"/>
      <c r="F92" s="288" t="s">
        <v>300</v>
      </c>
      <c r="G92" s="287"/>
      <c r="H92" s="60" t="s">
        <v>0</v>
      </c>
      <c r="I92" s="58">
        <f>I85+3</f>
        <v>41</v>
      </c>
      <c r="J92" s="24"/>
      <c r="K92" s="288" t="s">
        <v>300</v>
      </c>
      <c r="L92" s="287"/>
      <c r="M92" s="60" t="s">
        <v>0</v>
      </c>
      <c r="N92" s="58">
        <f>N85+3</f>
        <v>42</v>
      </c>
    </row>
    <row r="93" spans="1:14" x14ac:dyDescent="0.15">
      <c r="A93" s="60" t="s">
        <v>16</v>
      </c>
      <c r="B93" s="58" t="str">
        <f>VLOOKUP(D92,数据库!$A$1:$J$64584,2,FALSE)</f>
        <v>J1/1</v>
      </c>
      <c r="C93" s="60" t="s">
        <v>17</v>
      </c>
      <c r="D93" s="58" t="str">
        <f>VLOOKUP(D92,数据库!$A$1:$J$64584,3,FALSE)</f>
        <v>PE</v>
      </c>
      <c r="E93" s="24"/>
      <c r="F93" s="61" t="s">
        <v>16</v>
      </c>
      <c r="G93" s="58" t="str">
        <f>VLOOKUP(I92,数据库!$A$1:$J$64584,2,FALSE)</f>
        <v>J1/3</v>
      </c>
      <c r="H93" s="60" t="s">
        <v>17</v>
      </c>
      <c r="I93" s="58" t="str">
        <f>VLOOKUP(I92,数据库!$A$1:$J$64584,3,FALSE)</f>
        <v>LBQ/L3'(7)</v>
      </c>
      <c r="J93" s="24"/>
      <c r="K93" s="61" t="s">
        <v>16</v>
      </c>
      <c r="L93" s="58" t="str">
        <f>VLOOKUP(N92,数据库!$A$1:$J$64584,2,FALSE)</f>
        <v>J1/3</v>
      </c>
      <c r="M93" s="60" t="s">
        <v>17</v>
      </c>
      <c r="N93" s="58" t="str">
        <f>VLOOKUP(N92,数据库!$A$1:$J$64584,3,FALSE)</f>
        <v>端子排/T</v>
      </c>
    </row>
    <row r="94" spans="1:14" x14ac:dyDescent="0.15">
      <c r="A94" s="60" t="s">
        <v>251</v>
      </c>
      <c r="B94" s="58" t="str">
        <f>VLOOKUP(D92,数据库!$A$1:$J$64584,6,FALSE)</f>
        <v>5556T</v>
      </c>
      <c r="C94" s="58" t="s">
        <v>19</v>
      </c>
      <c r="D94" s="58" t="str">
        <f>VLOOKUP(D92,数据库!$A$1:$J$64584,7,FALSE)</f>
        <v>红6圆</v>
      </c>
      <c r="E94" s="24"/>
      <c r="F94" s="61" t="s">
        <v>251</v>
      </c>
      <c r="G94" s="58" t="str">
        <f>VLOOKUP(I92,数据库!$A$1:$J$64584,6,FALSE)</f>
        <v>5556T</v>
      </c>
      <c r="H94" s="58" t="s">
        <v>19</v>
      </c>
      <c r="I94" s="58" t="str">
        <f>VLOOKUP(I92,数据库!$A$1:$J$64584,7,FALSE)</f>
        <v>红6圆</v>
      </c>
      <c r="J94" s="24"/>
      <c r="K94" s="61" t="s">
        <v>251</v>
      </c>
      <c r="L94" s="58" t="str">
        <f>VLOOKUP(N92,数据库!$A$1:$J$64584,6,FALSE)</f>
        <v>5556T</v>
      </c>
      <c r="M94" s="58" t="s">
        <v>19</v>
      </c>
      <c r="N94" s="58" t="str">
        <f>VLOOKUP(N92,数据库!$A$1:$J$64584,7,FALSE)</f>
        <v>半剥13</v>
      </c>
    </row>
    <row r="95" spans="1:14" x14ac:dyDescent="0.15">
      <c r="A95" s="58" t="s">
        <v>247</v>
      </c>
      <c r="B95" s="58" t="str">
        <f>VLOOKUP(D92,数据库!$A$1:$J$64584,5,FALSE)</f>
        <v>0.75黄绿</v>
      </c>
      <c r="C95" s="26" t="s">
        <v>248</v>
      </c>
      <c r="D95" s="58" t="e">
        <f>VLOOKUP(D92,数据库!A:J,11,FALSE)</f>
        <v>#REF!</v>
      </c>
      <c r="E95" s="24"/>
      <c r="F95" s="60" t="s">
        <v>247</v>
      </c>
      <c r="G95" s="58" t="str">
        <f>VLOOKUP(I92,数据库!$A$1:$J$64584,5,FALSE)</f>
        <v>0.75黑</v>
      </c>
      <c r="H95" s="26" t="s">
        <v>248</v>
      </c>
      <c r="I95" s="58" t="e">
        <f>VLOOKUP(I92,数据库!$A$1:$J$64584,11,FALSE)</f>
        <v>#REF!</v>
      </c>
      <c r="J95" s="24"/>
      <c r="K95" s="60" t="s">
        <v>247</v>
      </c>
      <c r="L95" s="58" t="str">
        <f>VLOOKUP(N92,数据库!$A$1:$J$64584,5,FALSE)</f>
        <v>0.75黑</v>
      </c>
      <c r="M95" s="26" t="s">
        <v>248</v>
      </c>
      <c r="N95" s="26" t="e">
        <f>VLOOKUP(N92,数据库!$A$1:$J$64584,11,FALSE)</f>
        <v>#REF!</v>
      </c>
    </row>
    <row r="96" spans="1:14" x14ac:dyDescent="0.15">
      <c r="A96" s="58" t="s">
        <v>249</v>
      </c>
      <c r="B96" s="58">
        <f>VLOOKUP(D92,数据库!$A$1:$J$64584,9,FALSE)</f>
        <v>0</v>
      </c>
      <c r="C96" s="60" t="s">
        <v>280</v>
      </c>
      <c r="D96" s="26">
        <v>20</v>
      </c>
      <c r="E96" s="24"/>
      <c r="F96" s="60" t="s">
        <v>249</v>
      </c>
      <c r="G96" s="58" t="str">
        <f>VLOOKUP(I92,数据库!$A$1:$J$64584,9,FALSE)</f>
        <v>随BOM明细表</v>
      </c>
      <c r="H96" s="60" t="s">
        <v>280</v>
      </c>
      <c r="I96" s="26">
        <v>20</v>
      </c>
      <c r="J96" s="24"/>
      <c r="K96" s="60" t="s">
        <v>249</v>
      </c>
      <c r="L96" s="58">
        <f>VLOOKUP(N92,数据库!$A$1:$J$64584,9,FALSE)</f>
        <v>0</v>
      </c>
      <c r="M96" s="60" t="s">
        <v>280</v>
      </c>
      <c r="N96" s="60">
        <v>20</v>
      </c>
    </row>
    <row r="97" spans="1:14" x14ac:dyDescent="0.15">
      <c r="A97" s="58" t="s">
        <v>250</v>
      </c>
      <c r="B97" s="285" t="str">
        <f>VLOOKUP(D92,数据库!$A$1:$J$64584,4,FALSE)</f>
        <v>标准</v>
      </c>
      <c r="C97" s="286"/>
      <c r="D97" s="287"/>
      <c r="E97" s="24"/>
      <c r="F97" s="58" t="s">
        <v>250</v>
      </c>
      <c r="G97" s="285" t="str">
        <f>VLOOKUP(I92,数据库!$A$1:$J$64584,4,FALSE)</f>
        <v>有滤波器时</v>
      </c>
      <c r="H97" s="286"/>
      <c r="I97" s="287"/>
      <c r="J97" s="24"/>
      <c r="K97" s="58" t="s">
        <v>250</v>
      </c>
      <c r="L97" s="285" t="str">
        <f>VLOOKUP(N92,数据库!$A$1:$J$64584,4,FALSE)</f>
        <v>无滤波器时</v>
      </c>
      <c r="M97" s="286"/>
      <c r="N97" s="287"/>
    </row>
    <row r="98" spans="1:14" x14ac:dyDescent="0.15">
      <c r="A98" s="16"/>
      <c r="B98" s="16"/>
      <c r="C98" s="16"/>
      <c r="D98" s="80"/>
      <c r="E98" s="16"/>
      <c r="F98" s="80"/>
      <c r="G98" s="16"/>
      <c r="H98" s="16"/>
      <c r="I98" s="80"/>
      <c r="J98" s="16"/>
      <c r="K98" s="80"/>
      <c r="L98" s="16"/>
      <c r="M98" s="16"/>
      <c r="N98" s="16"/>
    </row>
    <row r="99" spans="1:14" x14ac:dyDescent="0.15">
      <c r="A99" s="288" t="s">
        <v>300</v>
      </c>
      <c r="B99" s="287"/>
      <c r="C99" s="60" t="s">
        <v>0</v>
      </c>
      <c r="D99" s="58">
        <f>D92+3</f>
        <v>43</v>
      </c>
      <c r="E99" s="24"/>
      <c r="F99" s="288" t="s">
        <v>300</v>
      </c>
      <c r="G99" s="287"/>
      <c r="H99" s="60" t="s">
        <v>0</v>
      </c>
      <c r="I99" s="58">
        <f>I92+3</f>
        <v>44</v>
      </c>
      <c r="J99" s="24"/>
      <c r="K99" s="288" t="s">
        <v>300</v>
      </c>
      <c r="L99" s="287"/>
      <c r="M99" s="60" t="s">
        <v>0</v>
      </c>
      <c r="N99" s="58">
        <f>N92+3</f>
        <v>45</v>
      </c>
    </row>
    <row r="100" spans="1:14" x14ac:dyDescent="0.15">
      <c r="A100" s="60" t="s">
        <v>16</v>
      </c>
      <c r="B100" s="58" t="str">
        <f>VLOOKUP(D99,数据库!$A$1:$J$64584,2,FALSE)</f>
        <v>J1/4</v>
      </c>
      <c r="C100" s="60" t="s">
        <v>17</v>
      </c>
      <c r="D100" s="58" t="str">
        <f>VLOOKUP(D99,数据库!$A$1:$J$64584,3,FALSE)</f>
        <v>FJK/24</v>
      </c>
      <c r="E100" s="24"/>
      <c r="F100" s="61" t="s">
        <v>16</v>
      </c>
      <c r="G100" s="58" t="str">
        <f>VLOOKUP(I99,数据库!$A$1:$J$64584,2,FALSE)</f>
        <v>J1/6</v>
      </c>
      <c r="H100" s="60" t="s">
        <v>17</v>
      </c>
      <c r="I100" s="58" t="str">
        <f>VLOOKUP(I99,数据库!$A$1:$J$64584,3,FALSE)</f>
        <v>BZC/4</v>
      </c>
      <c r="J100" s="24"/>
      <c r="K100" s="61" t="s">
        <v>16</v>
      </c>
      <c r="L100" s="58" t="str">
        <f>VLOOKUP(N99,数据库!$A$1:$J$64584,2,FALSE)</f>
        <v>J1/9</v>
      </c>
      <c r="M100" s="60" t="s">
        <v>17</v>
      </c>
      <c r="N100" s="58" t="str">
        <f>VLOOKUP(N99,数据库!$A$1:$J$64584,3,FALSE)</f>
        <v>LBQ/N'(8)</v>
      </c>
    </row>
    <row r="101" spans="1:14" x14ac:dyDescent="0.15">
      <c r="A101" s="60" t="s">
        <v>251</v>
      </c>
      <c r="B101" s="58" t="str">
        <f>VLOOKUP(D99,数据库!$A$1:$J$64584,6,FALSE)</f>
        <v>5556T</v>
      </c>
      <c r="C101" s="58" t="s">
        <v>19</v>
      </c>
      <c r="D101" s="58" t="str">
        <f>VLOOKUP(D99,数据库!$A$1:$J$64584,7,FALSE)</f>
        <v>红4</v>
      </c>
      <c r="E101" s="24"/>
      <c r="F101" s="61" t="s">
        <v>251</v>
      </c>
      <c r="G101" s="58" t="str">
        <f>VLOOKUP(I99,数据库!$A$1:$J$64584,6,FALSE)</f>
        <v>红4</v>
      </c>
      <c r="H101" s="58" t="s">
        <v>19</v>
      </c>
      <c r="I101" s="58" t="str">
        <f>VLOOKUP(I99,数据库!$A$1:$J$64584,7,FALSE)</f>
        <v>红4</v>
      </c>
      <c r="J101" s="24"/>
      <c r="K101" s="61" t="s">
        <v>251</v>
      </c>
      <c r="L101" s="58" t="str">
        <f>VLOOKUP(N99,数据库!$A$1:$J$64584,6,FALSE)</f>
        <v>5556T</v>
      </c>
      <c r="M101" s="58" t="s">
        <v>19</v>
      </c>
      <c r="N101" s="58" t="str">
        <f>VLOOKUP(N99,数据库!$A$1:$J$64584,7,FALSE)</f>
        <v>红6圆</v>
      </c>
    </row>
    <row r="102" spans="1:14" x14ac:dyDescent="0.15">
      <c r="A102" s="58" t="s">
        <v>247</v>
      </c>
      <c r="B102" s="58" t="str">
        <f>VLOOKUP(D99,数据库!$A$1:$J$64584,5,FALSE)</f>
        <v>0.75黑</v>
      </c>
      <c r="C102" s="26" t="s">
        <v>248</v>
      </c>
      <c r="D102" s="58" t="e">
        <f>VLOOKUP(D99,数据库!A:J,11,FALSE)</f>
        <v>#REF!</v>
      </c>
      <c r="E102" s="24"/>
      <c r="F102" s="60" t="s">
        <v>247</v>
      </c>
      <c r="G102" s="58" t="str">
        <f>VLOOKUP(I99,数据库!$A$1:$J$64584,5,FALSE)</f>
        <v>0.5黑</v>
      </c>
      <c r="H102" s="26" t="s">
        <v>248</v>
      </c>
      <c r="I102" s="58" t="e">
        <f>VLOOKUP(I99,数据库!$A$1:$J$64584,11,FALSE)</f>
        <v>#REF!</v>
      </c>
      <c r="J102" s="24"/>
      <c r="K102" s="60" t="s">
        <v>247</v>
      </c>
      <c r="L102" s="58" t="str">
        <f>VLOOKUP(N99,数据库!$A$1:$J$64584,5,FALSE)</f>
        <v>0.75黑</v>
      </c>
      <c r="M102" s="26" t="s">
        <v>248</v>
      </c>
      <c r="N102" s="26" t="e">
        <f>VLOOKUP(N99,数据库!$A$1:$J$64584,11,FALSE)</f>
        <v>#REF!</v>
      </c>
    </row>
    <row r="103" spans="1:14" x14ac:dyDescent="0.15">
      <c r="A103" s="58" t="s">
        <v>249</v>
      </c>
      <c r="B103" s="58">
        <f>VLOOKUP(D99,数据库!$A$1:$J$64584,9,FALSE)</f>
        <v>0</v>
      </c>
      <c r="C103" s="60" t="s">
        <v>280</v>
      </c>
      <c r="D103" s="26">
        <v>20</v>
      </c>
      <c r="E103" s="24"/>
      <c r="F103" s="60" t="s">
        <v>249</v>
      </c>
      <c r="G103" s="58">
        <f>VLOOKUP(I99,数据库!$A$1:$J$64584,9,FALSE)</f>
        <v>0</v>
      </c>
      <c r="H103" s="60" t="s">
        <v>280</v>
      </c>
      <c r="I103" s="26">
        <v>20</v>
      </c>
      <c r="J103" s="24"/>
      <c r="K103" s="60" t="s">
        <v>249</v>
      </c>
      <c r="L103" s="58" t="str">
        <f>VLOOKUP(N99,数据库!$A$1:$J$64584,9,FALSE)</f>
        <v>随BOM明细表</v>
      </c>
      <c r="M103" s="60" t="s">
        <v>280</v>
      </c>
      <c r="N103" s="60">
        <v>20</v>
      </c>
    </row>
    <row r="104" spans="1:14" x14ac:dyDescent="0.15">
      <c r="A104" s="58" t="s">
        <v>250</v>
      </c>
      <c r="B104" s="285" t="str">
        <f>VLOOKUP(D99,数据库!$A$1:$J$64584,4,FALSE)</f>
        <v>标准</v>
      </c>
      <c r="C104" s="286"/>
      <c r="D104" s="287"/>
      <c r="E104" s="24"/>
      <c r="F104" s="58" t="s">
        <v>250</v>
      </c>
      <c r="G104" s="285" t="str">
        <f>VLOOKUP(I99,数据库!$A$1:$J$64584,4,FALSE)</f>
        <v>标准</v>
      </c>
      <c r="H104" s="286"/>
      <c r="I104" s="287"/>
      <c r="J104" s="24"/>
      <c r="K104" s="58" t="s">
        <v>250</v>
      </c>
      <c r="L104" s="285" t="str">
        <f>VLOOKUP(N99,数据库!$A$1:$J$64584,4,FALSE)</f>
        <v>有滤波器时</v>
      </c>
      <c r="M104" s="286"/>
      <c r="N104" s="287"/>
    </row>
    <row r="105" spans="1:14" x14ac:dyDescent="0.15">
      <c r="A105" s="16"/>
      <c r="B105" s="16"/>
      <c r="C105" s="16"/>
      <c r="D105" s="80"/>
      <c r="E105" s="16"/>
      <c r="F105" s="80"/>
      <c r="G105" s="16"/>
      <c r="H105" s="16"/>
      <c r="I105" s="80"/>
      <c r="J105" s="16"/>
      <c r="K105" s="80"/>
      <c r="L105" s="16"/>
      <c r="M105" s="16"/>
      <c r="N105" s="16"/>
    </row>
    <row r="106" spans="1:14" x14ac:dyDescent="0.15">
      <c r="A106" s="288" t="s">
        <v>300</v>
      </c>
      <c r="B106" s="287"/>
      <c r="C106" s="60" t="s">
        <v>0</v>
      </c>
      <c r="D106" s="58">
        <f>D99+3</f>
        <v>46</v>
      </c>
      <c r="E106" s="24"/>
      <c r="F106" s="288" t="s">
        <v>300</v>
      </c>
      <c r="G106" s="287"/>
      <c r="H106" s="60" t="s">
        <v>0</v>
      </c>
      <c r="I106" s="58">
        <f>I99+3</f>
        <v>47</v>
      </c>
      <c r="J106" s="24"/>
      <c r="K106" s="288" t="s">
        <v>300</v>
      </c>
      <c r="L106" s="287"/>
      <c r="M106" s="60" t="s">
        <v>0</v>
      </c>
      <c r="N106" s="58">
        <f>N99+3</f>
        <v>48</v>
      </c>
    </row>
    <row r="107" spans="1:14" x14ac:dyDescent="0.15">
      <c r="A107" s="60" t="s">
        <v>16</v>
      </c>
      <c r="B107" s="58" t="str">
        <f>VLOOKUP(D106,数据库!$A$1:$J$64584,2,FALSE)</f>
        <v>J1/9</v>
      </c>
      <c r="C107" s="60" t="s">
        <v>17</v>
      </c>
      <c r="D107" s="58" t="str">
        <f>VLOOKUP(D106,数据库!$A$1:$J$64584,3,FALSE)</f>
        <v>端子排/N</v>
      </c>
      <c r="E107" s="24"/>
      <c r="F107" s="61" t="s">
        <v>16</v>
      </c>
      <c r="G107" s="58" t="str">
        <f>VLOOKUP(I106,数据库!$A$1:$J$64584,2,FALSE)</f>
        <v>J1/12</v>
      </c>
      <c r="H107" s="60" t="s">
        <v>17</v>
      </c>
      <c r="I107" s="58" t="str">
        <f>VLOOKUP(I106,数据库!$A$1:$J$64584,3,FALSE)</f>
        <v>BZC/2</v>
      </c>
      <c r="J107" s="24"/>
      <c r="K107" s="61" t="s">
        <v>16</v>
      </c>
      <c r="L107" s="58" t="str">
        <f>VLOOKUP(N106,数据库!$A$1:$J$64584,2,FALSE)</f>
        <v>J2/1</v>
      </c>
      <c r="M107" s="60" t="s">
        <v>17</v>
      </c>
      <c r="N107" s="58" t="str">
        <f>VLOOKUP(N106,数据库!$A$1:$J$64584,3,FALSE)</f>
        <v>KDP1/2</v>
      </c>
    </row>
    <row r="108" spans="1:14" x14ac:dyDescent="0.15">
      <c r="A108" s="60" t="s">
        <v>251</v>
      </c>
      <c r="B108" s="58" t="str">
        <f>VLOOKUP(D106,数据库!$A$1:$J$64584,6,FALSE)</f>
        <v>5556T</v>
      </c>
      <c r="C108" s="58" t="s">
        <v>19</v>
      </c>
      <c r="D108" s="58" t="str">
        <f>VLOOKUP(D106,数据库!$A$1:$J$64584,7,FALSE)</f>
        <v>101蓝针</v>
      </c>
      <c r="E108" s="24"/>
      <c r="F108" s="61" t="s">
        <v>251</v>
      </c>
      <c r="G108" s="58" t="str">
        <f>VLOOKUP(I106,数据库!$A$1:$J$64584,6,FALSE)</f>
        <v>红4</v>
      </c>
      <c r="H108" s="58" t="s">
        <v>19</v>
      </c>
      <c r="I108" s="58" t="str">
        <f>VLOOKUP(I106,数据库!$A$1:$J$64584,7,FALSE)</f>
        <v>红4</v>
      </c>
      <c r="J108" s="24"/>
      <c r="K108" s="61" t="s">
        <v>251</v>
      </c>
      <c r="L108" s="58" t="str">
        <f>VLOOKUP(N106,数据库!$A$1:$J$64584,6,FALSE)</f>
        <v>5556T</v>
      </c>
      <c r="M108" s="58" t="s">
        <v>19</v>
      </c>
      <c r="N108" s="58" t="str">
        <f>VLOOKUP(N106,数据库!$A$1:$J$64584,7,FALSE)</f>
        <v>5556T</v>
      </c>
    </row>
    <row r="109" spans="1:14" x14ac:dyDescent="0.15">
      <c r="A109" s="58" t="s">
        <v>247</v>
      </c>
      <c r="B109" s="58" t="str">
        <f>VLOOKUP(D106,数据库!$A$1:$J$64584,5,FALSE)</f>
        <v>0.75黑</v>
      </c>
      <c r="C109" s="26" t="s">
        <v>248</v>
      </c>
      <c r="D109" s="58" t="e">
        <f>VLOOKUP(D106,数据库!A:J,11,FALSE)</f>
        <v>#REF!</v>
      </c>
      <c r="E109" s="24"/>
      <c r="F109" s="60" t="s">
        <v>247</v>
      </c>
      <c r="G109" s="58" t="str">
        <f>VLOOKUP(I106,数据库!$A$1:$J$64584,5,FALSE)</f>
        <v>0.5黑</v>
      </c>
      <c r="H109" s="26" t="s">
        <v>248</v>
      </c>
      <c r="I109" s="58" t="e">
        <f>VLOOKUP(I106,数据库!$A$1:$J$64584,11,FALSE)</f>
        <v>#REF!</v>
      </c>
      <c r="J109" s="24"/>
      <c r="K109" s="60" t="s">
        <v>247</v>
      </c>
      <c r="L109" s="58" t="str">
        <f>VLOOKUP(N106,数据库!$A$1:$J$64584,5,FALSE)</f>
        <v>0.5黑</v>
      </c>
      <c r="M109" s="26" t="s">
        <v>248</v>
      </c>
      <c r="N109" s="26" t="e">
        <f>VLOOKUP(N106,数据库!$A$1:$J$64584,11,FALSE)</f>
        <v>#REF!</v>
      </c>
    </row>
    <row r="110" spans="1:14" x14ac:dyDescent="0.15">
      <c r="A110" s="58" t="s">
        <v>249</v>
      </c>
      <c r="B110" s="58">
        <f>VLOOKUP(D106,数据库!$A$1:$J$64584,9,FALSE)</f>
        <v>0</v>
      </c>
      <c r="C110" s="60" t="s">
        <v>280</v>
      </c>
      <c r="D110" s="26">
        <v>20</v>
      </c>
      <c r="E110" s="24"/>
      <c r="F110" s="60" t="s">
        <v>249</v>
      </c>
      <c r="G110" s="58">
        <f>VLOOKUP(I106,数据库!$A$1:$J$64584,9,FALSE)</f>
        <v>0</v>
      </c>
      <c r="H110" s="60" t="s">
        <v>280</v>
      </c>
      <c r="I110" s="26">
        <v>20</v>
      </c>
      <c r="J110" s="24"/>
      <c r="K110" s="60" t="s">
        <v>249</v>
      </c>
      <c r="L110" s="58">
        <f>VLOOKUP(N106,数据库!$A$1:$J$64584,9,FALSE)</f>
        <v>0</v>
      </c>
      <c r="M110" s="60" t="s">
        <v>280</v>
      </c>
      <c r="N110" s="60">
        <v>20</v>
      </c>
    </row>
    <row r="111" spans="1:14" x14ac:dyDescent="0.15">
      <c r="A111" s="58" t="s">
        <v>250</v>
      </c>
      <c r="B111" s="285" t="str">
        <f>VLOOKUP(D106,数据库!$A$1:$J$64584,4,FALSE)</f>
        <v>无滤波器时</v>
      </c>
      <c r="C111" s="286"/>
      <c r="D111" s="287"/>
      <c r="E111" s="24"/>
      <c r="F111" s="58" t="s">
        <v>250</v>
      </c>
      <c r="G111" s="285" t="str">
        <f>VLOOKUP(I106,数据库!$A$1:$J$64584,4,FALSE)</f>
        <v>标准</v>
      </c>
      <c r="H111" s="286"/>
      <c r="I111" s="287"/>
      <c r="J111" s="24"/>
      <c r="K111" s="58" t="s">
        <v>250</v>
      </c>
      <c r="L111" s="285" t="str">
        <f>VLOOKUP(N106,数据库!$A$1:$J$64584,4,FALSE)</f>
        <v>标准（无机房）</v>
      </c>
      <c r="M111" s="286"/>
      <c r="N111" s="287"/>
    </row>
    <row r="112" spans="1:14" x14ac:dyDescent="0.15">
      <c r="A112" s="16"/>
      <c r="B112" s="16"/>
      <c r="C112" s="16"/>
      <c r="D112" s="80"/>
      <c r="E112" s="16"/>
      <c r="F112" s="80"/>
      <c r="G112" s="16"/>
      <c r="H112" s="16"/>
      <c r="I112" s="80"/>
      <c r="J112" s="16"/>
      <c r="K112" s="80"/>
      <c r="L112" s="16"/>
      <c r="M112" s="16"/>
      <c r="N112" s="16"/>
    </row>
    <row r="113" spans="1:14" x14ac:dyDescent="0.15">
      <c r="A113" s="288" t="s">
        <v>300</v>
      </c>
      <c r="B113" s="287"/>
      <c r="C113" s="60" t="s">
        <v>0</v>
      </c>
      <c r="D113" s="58">
        <f>D106+3</f>
        <v>49</v>
      </c>
      <c r="E113" s="24"/>
      <c r="F113" s="288" t="s">
        <v>300</v>
      </c>
      <c r="G113" s="287"/>
      <c r="H113" s="60" t="s">
        <v>0</v>
      </c>
      <c r="I113" s="58">
        <f>I106+3</f>
        <v>50</v>
      </c>
      <c r="J113" s="24"/>
      <c r="K113" s="288" t="s">
        <v>300</v>
      </c>
      <c r="L113" s="287"/>
      <c r="M113" s="60" t="s">
        <v>0</v>
      </c>
      <c r="N113" s="58">
        <f>N106+3</f>
        <v>51</v>
      </c>
    </row>
    <row r="114" spans="1:14" x14ac:dyDescent="0.15">
      <c r="A114" s="60" t="s">
        <v>16</v>
      </c>
      <c r="B114" s="58" t="str">
        <f>VLOOKUP(D113,数据库!$A$1:$J$64584,2,FALSE)</f>
        <v>J2/3</v>
      </c>
      <c r="C114" s="60" t="s">
        <v>17</v>
      </c>
      <c r="D114" s="58" t="str">
        <f>VLOOKUP(D113,数据库!$A$1:$J$64584,3,FALSE)</f>
        <v>KDP2/2</v>
      </c>
      <c r="E114" s="24"/>
      <c r="F114" s="61" t="s">
        <v>16</v>
      </c>
      <c r="G114" s="58" t="str">
        <f>VLOOKUP(I113,数据库!$A$1:$J$64584,2,FALSE)</f>
        <v>J2/5</v>
      </c>
      <c r="H114" s="60" t="s">
        <v>17</v>
      </c>
      <c r="I114" s="58" t="str">
        <f>VLOOKUP(I113,数据库!$A$1:$J$64584,3,FALSE)</f>
        <v>CE24</v>
      </c>
      <c r="J114" s="24"/>
      <c r="K114" s="61" t="s">
        <v>16</v>
      </c>
      <c r="L114" s="58" t="str">
        <f>VLOOKUP(N113,数据库!$A$1:$J$64584,2,FALSE)</f>
        <v>J2/7</v>
      </c>
      <c r="M114" s="60" t="s">
        <v>17</v>
      </c>
      <c r="N114" s="58" t="str">
        <f>VLOOKUP(N113,数据库!$A$1:$J$64584,3,FALSE)</f>
        <v>KDP1/1</v>
      </c>
    </row>
    <row r="115" spans="1:14" x14ac:dyDescent="0.15">
      <c r="A115" s="60" t="s">
        <v>251</v>
      </c>
      <c r="B115" s="58" t="str">
        <f>VLOOKUP(D113,数据库!$A$1:$J$64584,6,FALSE)</f>
        <v>5556T</v>
      </c>
      <c r="C115" s="58" t="s">
        <v>19</v>
      </c>
      <c r="D115" s="58" t="str">
        <f>VLOOKUP(D113,数据库!$A$1:$J$64584,7,FALSE)</f>
        <v>5556T</v>
      </c>
      <c r="E115" s="24"/>
      <c r="F115" s="61" t="s">
        <v>251</v>
      </c>
      <c r="G115" s="58" t="str">
        <f>VLOOKUP(I113,数据库!$A$1:$J$64584,6,FALSE)</f>
        <v>半剥8</v>
      </c>
      <c r="H115" s="58" t="s">
        <v>19</v>
      </c>
      <c r="I115" s="58" t="str">
        <f>VLOOKUP(I113,数据库!$A$1:$J$64584,7,FALSE)</f>
        <v>半剥13</v>
      </c>
      <c r="J115" s="24"/>
      <c r="K115" s="61" t="s">
        <v>251</v>
      </c>
      <c r="L115" s="58" t="str">
        <f>VLOOKUP(N113,数据库!$A$1:$J$64584,6,FALSE)</f>
        <v>5556T</v>
      </c>
      <c r="M115" s="58" t="s">
        <v>19</v>
      </c>
      <c r="N115" s="58" t="str">
        <f>VLOOKUP(N113,数据库!$A$1:$J$64584,7,FALSE)</f>
        <v>5556T</v>
      </c>
    </row>
    <row r="116" spans="1:14" x14ac:dyDescent="0.15">
      <c r="A116" s="58" t="s">
        <v>247</v>
      </c>
      <c r="B116" s="58" t="str">
        <f>VLOOKUP(D113,数据库!$A$1:$J$64584,5,FALSE)</f>
        <v>0.5黑</v>
      </c>
      <c r="C116" s="26" t="s">
        <v>248</v>
      </c>
      <c r="D116" s="58" t="e">
        <f>VLOOKUP(D113,数据库!A:J,11,FALSE)</f>
        <v>#REF!</v>
      </c>
      <c r="E116" s="24"/>
      <c r="F116" s="60" t="s">
        <v>247</v>
      </c>
      <c r="G116" s="58" t="str">
        <f>VLOOKUP(I113,数据库!$A$1:$J$64584,5,FALSE)</f>
        <v>0.5黑</v>
      </c>
      <c r="H116" s="26" t="s">
        <v>248</v>
      </c>
      <c r="I116" s="58" t="e">
        <f>VLOOKUP(I113,数据库!$A$1:$J$64584,11,FALSE)</f>
        <v>#REF!</v>
      </c>
      <c r="J116" s="24"/>
      <c r="K116" s="60" t="s">
        <v>247</v>
      </c>
      <c r="L116" s="58" t="str">
        <f>VLOOKUP(N113,数据库!$A$1:$J$64584,5,FALSE)</f>
        <v>0.5黑</v>
      </c>
      <c r="M116" s="26" t="s">
        <v>248</v>
      </c>
      <c r="N116" s="26" t="e">
        <f>VLOOKUP(N113,数据库!$A$1:$J$64584,11,FALSE)</f>
        <v>#REF!</v>
      </c>
    </row>
    <row r="117" spans="1:14" x14ac:dyDescent="0.15">
      <c r="A117" s="58" t="s">
        <v>249</v>
      </c>
      <c r="B117" s="58">
        <f>VLOOKUP(D113,数据库!$A$1:$J$64584,9,FALSE)</f>
        <v>0</v>
      </c>
      <c r="C117" s="60" t="s">
        <v>280</v>
      </c>
      <c r="D117" s="26">
        <v>20</v>
      </c>
      <c r="E117" s="24"/>
      <c r="F117" s="60" t="s">
        <v>249</v>
      </c>
      <c r="G117" s="58" t="str">
        <f>VLOOKUP(I113,数据库!$A$1:$J$64584,9,FALSE)</f>
        <v>CE24短接</v>
      </c>
      <c r="H117" s="60" t="s">
        <v>280</v>
      </c>
      <c r="I117" s="26">
        <v>20</v>
      </c>
      <c r="J117" s="24"/>
      <c r="K117" s="60" t="s">
        <v>249</v>
      </c>
      <c r="L117" s="58">
        <f>VLOOKUP(N113,数据库!$A$1:$J$64584,9,FALSE)</f>
        <v>0</v>
      </c>
      <c r="M117" s="60" t="s">
        <v>280</v>
      </c>
      <c r="N117" s="60">
        <v>20</v>
      </c>
    </row>
    <row r="118" spans="1:14" x14ac:dyDescent="0.15">
      <c r="A118" s="58" t="s">
        <v>250</v>
      </c>
      <c r="B118" s="285" t="str">
        <f>VLOOKUP(D113,数据库!$A$1:$J$64584,4,FALSE)</f>
        <v>标准</v>
      </c>
      <c r="C118" s="286"/>
      <c r="D118" s="287"/>
      <c r="E118" s="24"/>
      <c r="F118" s="58" t="s">
        <v>250</v>
      </c>
      <c r="G118" s="285" t="str">
        <f>VLOOKUP(I113,数据库!$A$1:$J$64584,4,FALSE)</f>
        <v>标准</v>
      </c>
      <c r="H118" s="286"/>
      <c r="I118" s="287"/>
      <c r="J118" s="24"/>
      <c r="K118" s="58" t="s">
        <v>250</v>
      </c>
      <c r="L118" s="285" t="str">
        <f>VLOOKUP(N113,数据库!$A$1:$J$64584,4,FALSE)</f>
        <v>标准（无机房）</v>
      </c>
      <c r="M118" s="286"/>
      <c r="N118" s="287"/>
    </row>
    <row r="119" spans="1:14" x14ac:dyDescent="0.15">
      <c r="A119" s="16"/>
      <c r="B119" s="16"/>
      <c r="C119" s="16"/>
      <c r="D119" s="80"/>
      <c r="E119" s="16"/>
      <c r="F119" s="80"/>
      <c r="G119" s="16"/>
      <c r="H119" s="16"/>
      <c r="I119" s="80"/>
      <c r="J119" s="16"/>
      <c r="K119" s="80"/>
      <c r="L119" s="16"/>
      <c r="M119" s="16"/>
      <c r="N119" s="16"/>
    </row>
    <row r="120" spans="1:14" x14ac:dyDescent="0.15">
      <c r="A120" s="288" t="s">
        <v>300</v>
      </c>
      <c r="B120" s="287"/>
      <c r="C120" s="60" t="s">
        <v>0</v>
      </c>
      <c r="D120" s="58">
        <f>D113+3</f>
        <v>52</v>
      </c>
      <c r="E120" s="24"/>
      <c r="F120" s="288" t="s">
        <v>300</v>
      </c>
      <c r="G120" s="287"/>
      <c r="H120" s="60" t="s">
        <v>0</v>
      </c>
      <c r="I120" s="58">
        <f>I113+3</f>
        <v>53</v>
      </c>
      <c r="J120" s="24"/>
      <c r="K120" s="288" t="s">
        <v>300</v>
      </c>
      <c r="L120" s="287"/>
      <c r="M120" s="60" t="s">
        <v>0</v>
      </c>
      <c r="N120" s="58">
        <f>N113+3</f>
        <v>54</v>
      </c>
    </row>
    <row r="121" spans="1:14" x14ac:dyDescent="0.15">
      <c r="A121" s="60" t="s">
        <v>16</v>
      </c>
      <c r="B121" s="58" t="str">
        <f>VLOOKUP(D120,数据库!$A$1:$J$64584,2,FALSE)</f>
        <v>J2/8</v>
      </c>
      <c r="C121" s="60" t="s">
        <v>17</v>
      </c>
      <c r="D121" s="58" t="str">
        <f>VLOOKUP(D120,数据库!$A$1:$J$64584,3,FALSE)</f>
        <v>KDP1/7</v>
      </c>
      <c r="E121" s="24"/>
      <c r="F121" s="61" t="s">
        <v>16</v>
      </c>
      <c r="G121" s="58" t="str">
        <f>VLOOKUP(I120,数据库!$A$1:$J$64584,2,FALSE)</f>
        <v>J2/10</v>
      </c>
      <c r="H121" s="60" t="s">
        <v>17</v>
      </c>
      <c r="I121" s="58" t="str">
        <f>VLOOKUP(I120,数据库!$A$1:$J$64584,3,FALSE)</f>
        <v>KDP2/8</v>
      </c>
      <c r="J121" s="24"/>
      <c r="K121" s="61" t="s">
        <v>16</v>
      </c>
      <c r="L121" s="58" t="str">
        <f>VLOOKUP(N120,数据库!$A$1:$J$64584,2,FALSE)</f>
        <v>J2/11</v>
      </c>
      <c r="M121" s="60" t="s">
        <v>17</v>
      </c>
      <c r="N121" s="58" t="str">
        <f>VLOOKUP(N120,数据库!$A$1:$J$64584,3,FALSE)</f>
        <v>KDP2/5</v>
      </c>
    </row>
    <row r="122" spans="1:14" x14ac:dyDescent="0.15">
      <c r="A122" s="60" t="s">
        <v>251</v>
      </c>
      <c r="B122" s="58" t="str">
        <f>VLOOKUP(D120,数据库!$A$1:$J$64584,6,FALSE)</f>
        <v>5556T</v>
      </c>
      <c r="C122" s="58" t="s">
        <v>19</v>
      </c>
      <c r="D122" s="58" t="str">
        <f>VLOOKUP(D120,数据库!$A$1:$J$64584,7,FALSE)</f>
        <v>5556T</v>
      </c>
      <c r="E122" s="24"/>
      <c r="F122" s="61" t="s">
        <v>251</v>
      </c>
      <c r="G122" s="58" t="str">
        <f>VLOOKUP(I120,数据库!$A$1:$J$64584,6,FALSE)</f>
        <v>5556T</v>
      </c>
      <c r="H122" s="58" t="s">
        <v>19</v>
      </c>
      <c r="I122" s="58" t="str">
        <f>VLOOKUP(I120,数据库!$A$1:$J$64584,7,FALSE)</f>
        <v>5556T</v>
      </c>
      <c r="J122" s="24"/>
      <c r="K122" s="61" t="s">
        <v>251</v>
      </c>
      <c r="L122" s="58" t="str">
        <f>VLOOKUP(N120,数据库!$A$1:$J$64584,6,FALSE)</f>
        <v>5556T</v>
      </c>
      <c r="M122" s="58" t="s">
        <v>19</v>
      </c>
      <c r="N122" s="58" t="str">
        <f>VLOOKUP(N120,数据库!$A$1:$J$64584,7,FALSE)</f>
        <v>5556T</v>
      </c>
    </row>
    <row r="123" spans="1:14" x14ac:dyDescent="0.15">
      <c r="A123" s="58" t="s">
        <v>247</v>
      </c>
      <c r="B123" s="58" t="str">
        <f>VLOOKUP(D120,数据库!$A$1:$J$64584,5,FALSE)</f>
        <v>0.5黑</v>
      </c>
      <c r="C123" s="26" t="s">
        <v>248</v>
      </c>
      <c r="D123" s="58" t="e">
        <f>VLOOKUP(D120,数据库!A:J,11,FALSE)</f>
        <v>#REF!</v>
      </c>
      <c r="E123" s="24"/>
      <c r="F123" s="60" t="s">
        <v>247</v>
      </c>
      <c r="G123" s="58" t="str">
        <f>VLOOKUP(I120,数据库!$A$1:$J$64584,5,FALSE)</f>
        <v>0.5黑</v>
      </c>
      <c r="H123" s="26" t="s">
        <v>248</v>
      </c>
      <c r="I123" s="58" t="e">
        <f>VLOOKUP(I120,数据库!$A$1:$J$64584,11,FALSE)</f>
        <v>#REF!</v>
      </c>
      <c r="J123" s="24"/>
      <c r="K123" s="60" t="s">
        <v>247</v>
      </c>
      <c r="L123" s="58" t="str">
        <f>VLOOKUP(N120,数据库!$A$1:$J$64584,5,FALSE)</f>
        <v>0.5黑</v>
      </c>
      <c r="M123" s="26" t="s">
        <v>248</v>
      </c>
      <c r="N123" s="26" t="e">
        <f>VLOOKUP(N120,数据库!$A$1:$J$64584,11,FALSE)</f>
        <v>#REF!</v>
      </c>
    </row>
    <row r="124" spans="1:14" x14ac:dyDescent="0.15">
      <c r="A124" s="58" t="s">
        <v>249</v>
      </c>
      <c r="B124" s="58">
        <f>VLOOKUP(D120,数据库!$A$1:$J$64584,9,FALSE)</f>
        <v>0</v>
      </c>
      <c r="C124" s="60" t="s">
        <v>280</v>
      </c>
      <c r="D124" s="26">
        <v>20</v>
      </c>
      <c r="E124" s="24"/>
      <c r="F124" s="60" t="s">
        <v>249</v>
      </c>
      <c r="G124" s="58">
        <f>VLOOKUP(I120,数据库!$A$1:$J$64584,9,FALSE)</f>
        <v>0</v>
      </c>
      <c r="H124" s="60" t="s">
        <v>280</v>
      </c>
      <c r="I124" s="26">
        <v>20</v>
      </c>
      <c r="J124" s="24"/>
      <c r="K124" s="60" t="s">
        <v>249</v>
      </c>
      <c r="L124" s="58">
        <f>VLOOKUP(N120,数据库!$A$1:$J$64584,9,FALSE)</f>
        <v>0</v>
      </c>
      <c r="M124" s="60" t="s">
        <v>280</v>
      </c>
      <c r="N124" s="60">
        <v>20</v>
      </c>
    </row>
    <row r="125" spans="1:14" x14ac:dyDescent="0.15">
      <c r="A125" s="58" t="s">
        <v>250</v>
      </c>
      <c r="B125" s="285" t="str">
        <f>VLOOKUP(D120,数据库!$A$1:$J$64584,4,FALSE)</f>
        <v>标准（无机房）</v>
      </c>
      <c r="C125" s="286"/>
      <c r="D125" s="287"/>
      <c r="E125" s="24"/>
      <c r="F125" s="58" t="s">
        <v>250</v>
      </c>
      <c r="G125" s="285" t="str">
        <f>VLOOKUP(I120,数据库!$A$1:$J$64584,4,FALSE)</f>
        <v>标准</v>
      </c>
      <c r="H125" s="286"/>
      <c r="I125" s="287"/>
      <c r="J125" s="24"/>
      <c r="K125" s="58" t="s">
        <v>250</v>
      </c>
      <c r="L125" s="285" t="str">
        <f>VLOOKUP(N120,数据库!$A$1:$J$64584,4,FALSE)</f>
        <v>标准</v>
      </c>
      <c r="M125" s="286"/>
      <c r="N125" s="287"/>
    </row>
    <row r="126" spans="1:14" x14ac:dyDescent="0.15">
      <c r="A126" s="16"/>
      <c r="B126" s="16"/>
      <c r="C126" s="16"/>
      <c r="D126" s="80"/>
      <c r="E126" s="16"/>
      <c r="F126" s="80"/>
      <c r="G126" s="16"/>
      <c r="H126" s="16"/>
      <c r="I126" s="80"/>
      <c r="J126" s="16"/>
      <c r="K126" s="80"/>
      <c r="L126" s="16"/>
      <c r="M126" s="16"/>
      <c r="N126" s="16"/>
    </row>
    <row r="127" spans="1:14" x14ac:dyDescent="0.15">
      <c r="A127" s="288" t="s">
        <v>300</v>
      </c>
      <c r="B127" s="287"/>
      <c r="C127" s="60" t="s">
        <v>0</v>
      </c>
      <c r="D127" s="58">
        <f>D120+3</f>
        <v>55</v>
      </c>
      <c r="E127" s="24"/>
      <c r="F127" s="288" t="s">
        <v>300</v>
      </c>
      <c r="G127" s="287"/>
      <c r="H127" s="60" t="s">
        <v>0</v>
      </c>
      <c r="I127" s="58">
        <f>I120+3</f>
        <v>56</v>
      </c>
      <c r="J127" s="24"/>
      <c r="K127" s="288" t="s">
        <v>300</v>
      </c>
      <c r="L127" s="287"/>
      <c r="M127" s="60" t="s">
        <v>0</v>
      </c>
      <c r="N127" s="58">
        <f>N120+3</f>
        <v>57</v>
      </c>
    </row>
    <row r="128" spans="1:14" x14ac:dyDescent="0.15">
      <c r="A128" s="60" t="s">
        <v>16</v>
      </c>
      <c r="B128" s="58" t="str">
        <f>VLOOKUP(D127,数据库!$A$1:$J$64584,2,FALSE)</f>
        <v>J2/12</v>
      </c>
      <c r="C128" s="60" t="s">
        <v>17</v>
      </c>
      <c r="D128" s="58" t="str">
        <f>VLOOKUP(D127,数据库!$A$1:$J$64584,3,FALSE)</f>
        <v>KDP2/6</v>
      </c>
      <c r="E128" s="24"/>
      <c r="F128" s="61" t="s">
        <v>16</v>
      </c>
      <c r="G128" s="58" t="str">
        <f>VLOOKUP(I127,数据库!$A$1:$J$64584,2,FALSE)</f>
        <v>J2/14</v>
      </c>
      <c r="H128" s="60" t="s">
        <v>17</v>
      </c>
      <c r="I128" s="58" t="str">
        <f>VLOOKUP(I127,数据库!$A$1:$J$64584,3,FALSE)</f>
        <v>KDP1/6</v>
      </c>
      <c r="J128" s="24"/>
      <c r="K128" s="61" t="s">
        <v>16</v>
      </c>
      <c r="L128" s="58" t="str">
        <f>VLOOKUP(N127,数据库!$A$1:$J$64584,2,FALSE)</f>
        <v>SZDY/E1/3</v>
      </c>
      <c r="M128" s="60" t="s">
        <v>17</v>
      </c>
      <c r="N128" s="58" t="str">
        <f>VLOOKUP(N127,数据库!$A$1:$J$64584,3,FALSE)</f>
        <v>KP/3</v>
      </c>
    </row>
    <row r="129" spans="1:14" x14ac:dyDescent="0.15">
      <c r="A129" s="60" t="s">
        <v>251</v>
      </c>
      <c r="B129" s="58" t="str">
        <f>VLOOKUP(D127,数据库!$A$1:$J$64584,6,FALSE)</f>
        <v>5556T</v>
      </c>
      <c r="C129" s="58" t="s">
        <v>19</v>
      </c>
      <c r="D129" s="58" t="str">
        <f>VLOOKUP(D127,数据库!$A$1:$J$64584,7,FALSE)</f>
        <v>5556T</v>
      </c>
      <c r="E129" s="24"/>
      <c r="F129" s="61" t="s">
        <v>251</v>
      </c>
      <c r="G129" s="58" t="str">
        <f>VLOOKUP(I127,数据库!$A$1:$J$64584,6,FALSE)</f>
        <v>5556T</v>
      </c>
      <c r="H129" s="58" t="s">
        <v>19</v>
      </c>
      <c r="I129" s="58" t="str">
        <f>VLOOKUP(I127,数据库!$A$1:$J$64584,7,FALSE)</f>
        <v>5556T</v>
      </c>
      <c r="J129" s="24"/>
      <c r="K129" s="61" t="s">
        <v>251</v>
      </c>
      <c r="L129" s="58" t="str">
        <f>VLOOKUP(N127,数据库!$A$1:$J$64584,6,FALSE)</f>
        <v>5556T</v>
      </c>
      <c r="M129" s="58" t="s">
        <v>19</v>
      </c>
      <c r="N129" s="58" t="str">
        <f>VLOOKUP(N127,数据库!$A$1:$J$64584,7,FALSE)</f>
        <v>5556T</v>
      </c>
    </row>
    <row r="130" spans="1:14" x14ac:dyDescent="0.15">
      <c r="A130" s="58" t="s">
        <v>247</v>
      </c>
      <c r="B130" s="58" t="str">
        <f>VLOOKUP(D127,数据库!$A$1:$J$64584,5,FALSE)</f>
        <v>0.5黑</v>
      </c>
      <c r="C130" s="26" t="s">
        <v>248</v>
      </c>
      <c r="D130" s="58" t="e">
        <f>VLOOKUP(D127,数据库!A:J,11,FALSE)</f>
        <v>#REF!</v>
      </c>
      <c r="E130" s="24"/>
      <c r="F130" s="60" t="s">
        <v>247</v>
      </c>
      <c r="G130" s="58" t="str">
        <f>VLOOKUP(I127,数据库!$A$1:$J$64584,5,FALSE)</f>
        <v>0.5黑</v>
      </c>
      <c r="H130" s="26" t="s">
        <v>248</v>
      </c>
      <c r="I130" s="58" t="e">
        <f>VLOOKUP(I127,数据库!$A$1:$J$64584,11,FALSE)</f>
        <v>#REF!</v>
      </c>
      <c r="J130" s="24"/>
      <c r="K130" s="60" t="s">
        <v>247</v>
      </c>
      <c r="L130" s="58" t="str">
        <f>VLOOKUP(N127,数据库!$A$1:$J$64584,5,FALSE)</f>
        <v>0.75黑</v>
      </c>
      <c r="M130" s="26" t="s">
        <v>248</v>
      </c>
      <c r="N130" s="26" t="e">
        <f>VLOOKUP(N127,数据库!$A$1:$J$64584,11,FALSE)</f>
        <v>#REF!</v>
      </c>
    </row>
    <row r="131" spans="1:14" x14ac:dyDescent="0.15">
      <c r="A131" s="58" t="s">
        <v>249</v>
      </c>
      <c r="B131" s="58">
        <f>VLOOKUP(D127,数据库!$A$1:$J$64584,9,FALSE)</f>
        <v>0</v>
      </c>
      <c r="C131" s="60" t="s">
        <v>280</v>
      </c>
      <c r="D131" s="26">
        <v>20</v>
      </c>
      <c r="E131" s="24"/>
      <c r="F131" s="60" t="s">
        <v>249</v>
      </c>
      <c r="G131" s="58">
        <f>VLOOKUP(I127,数据库!$A$1:$J$64584,9,FALSE)</f>
        <v>0</v>
      </c>
      <c r="H131" s="60" t="s">
        <v>280</v>
      </c>
      <c r="I131" s="26">
        <v>20</v>
      </c>
      <c r="J131" s="24"/>
      <c r="K131" s="60" t="s">
        <v>249</v>
      </c>
      <c r="L131" s="58" t="str">
        <f>VLOOKUP(N127,数据库!$A$1:$J$64584,9,FALSE)</f>
        <v xml:space="preserve"> 14插头实物使用5556T</v>
      </c>
      <c r="M131" s="60" t="s">
        <v>280</v>
      </c>
      <c r="N131" s="60">
        <v>20</v>
      </c>
    </row>
    <row r="132" spans="1:14" x14ac:dyDescent="0.15">
      <c r="A132" s="58" t="s">
        <v>250</v>
      </c>
      <c r="B132" s="285" t="str">
        <f>VLOOKUP(D127,数据库!$A$1:$J$64584,4,FALSE)</f>
        <v>标准</v>
      </c>
      <c r="C132" s="286"/>
      <c r="D132" s="287"/>
      <c r="E132" s="24"/>
      <c r="F132" s="58" t="s">
        <v>250</v>
      </c>
      <c r="G132" s="285" t="str">
        <f>VLOOKUP(I127,数据库!$A$1:$J$64584,4,FALSE)</f>
        <v>标准（无机房）</v>
      </c>
      <c r="H132" s="286"/>
      <c r="I132" s="287"/>
      <c r="J132" s="24"/>
      <c r="K132" s="58" t="s">
        <v>250</v>
      </c>
      <c r="L132" s="285" t="str">
        <f>VLOOKUP(N127,数据库!$A$1:$J$64584,4,FALSE)</f>
        <v>无机房</v>
      </c>
      <c r="M132" s="286"/>
      <c r="N132" s="287"/>
    </row>
    <row r="133" spans="1:14" x14ac:dyDescent="0.15">
      <c r="A133" s="16"/>
      <c r="B133" s="16"/>
      <c r="C133" s="16"/>
      <c r="D133" s="80"/>
      <c r="E133" s="16"/>
      <c r="F133" s="80"/>
      <c r="G133" s="16"/>
      <c r="H133" s="16"/>
      <c r="I133" s="80"/>
      <c r="J133" s="16"/>
      <c r="K133" s="80"/>
      <c r="L133" s="16"/>
      <c r="M133" s="16"/>
      <c r="N133" s="16"/>
    </row>
    <row r="134" spans="1:14" x14ac:dyDescent="0.15">
      <c r="A134" s="288" t="s">
        <v>300</v>
      </c>
      <c r="B134" s="287"/>
      <c r="C134" s="60" t="s">
        <v>0</v>
      </c>
      <c r="D134" s="58">
        <f>D127+3</f>
        <v>58</v>
      </c>
      <c r="E134" s="24"/>
      <c r="F134" s="288" t="s">
        <v>300</v>
      </c>
      <c r="G134" s="287"/>
      <c r="H134" s="60" t="s">
        <v>0</v>
      </c>
      <c r="I134" s="58">
        <f>I127+3</f>
        <v>59</v>
      </c>
      <c r="J134" s="24"/>
      <c r="K134" s="288" t="s">
        <v>300</v>
      </c>
      <c r="L134" s="287"/>
      <c r="M134" s="60" t="s">
        <v>0</v>
      </c>
      <c r="N134" s="58">
        <f>N127+3</f>
        <v>60</v>
      </c>
    </row>
    <row r="135" spans="1:14" x14ac:dyDescent="0.15">
      <c r="A135" s="60" t="s">
        <v>16</v>
      </c>
      <c r="B135" s="58" t="str">
        <f>VLOOKUP(D134,数据库!$A$1:$J$64584,2,FALSE)</f>
        <v>SZDY/E1/3</v>
      </c>
      <c r="C135" s="60" t="s">
        <v>17</v>
      </c>
      <c r="D135" s="58" t="str">
        <f>VLOOKUP(D134,数据库!$A$1:$J$64584,3,FALSE)</f>
        <v>J1/10</v>
      </c>
      <c r="E135" s="24"/>
      <c r="F135" s="61" t="s">
        <v>16</v>
      </c>
      <c r="G135" s="58" t="str">
        <f>VLOOKUP(I134,数据库!$A$1:$J$64584,2,FALSE)</f>
        <v>SZDY/E1/4</v>
      </c>
      <c r="H135" s="60" t="s">
        <v>17</v>
      </c>
      <c r="I135" s="58" t="str">
        <f>VLOOKUP(I134,数据库!$A$1:$J$64584,3,FALSE)</f>
        <v>KP/1</v>
      </c>
      <c r="J135" s="24"/>
      <c r="K135" s="61" t="s">
        <v>16</v>
      </c>
      <c r="L135" s="58" t="str">
        <f>VLOOKUP(N134,数据库!$A$1:$J$64584,2,FALSE)</f>
        <v>SZDY/E1/4</v>
      </c>
      <c r="M135" s="60" t="s">
        <v>17</v>
      </c>
      <c r="N135" s="58" t="str">
        <f>VLOOKUP(N134,数据库!$A$1:$J$64584,3,FALSE)</f>
        <v>FJK/24</v>
      </c>
    </row>
    <row r="136" spans="1:14" x14ac:dyDescent="0.15">
      <c r="A136" s="60" t="s">
        <v>251</v>
      </c>
      <c r="B136" s="58">
        <f>VLOOKUP(D134,数据库!$A$1:$J$64584,6,FALSE)</f>
        <v>0</v>
      </c>
      <c r="C136" s="58" t="s">
        <v>19</v>
      </c>
      <c r="D136" s="58" t="str">
        <f>VLOOKUP(D134,数据库!$A$1:$J$64584,7,FALSE)</f>
        <v>5556T</v>
      </c>
      <c r="E136" s="24"/>
      <c r="F136" s="61" t="s">
        <v>251</v>
      </c>
      <c r="G136" s="58" t="str">
        <f>VLOOKUP(I134,数据库!$A$1:$J$64584,6,FALSE)</f>
        <v>5556T</v>
      </c>
      <c r="H136" s="58" t="s">
        <v>19</v>
      </c>
      <c r="I136" s="58" t="str">
        <f>VLOOKUP(I134,数据库!$A$1:$J$64584,7,FALSE)</f>
        <v>5556T</v>
      </c>
      <c r="J136" s="24"/>
      <c r="K136" s="61" t="s">
        <v>251</v>
      </c>
      <c r="L136" s="58">
        <f>VLOOKUP(N134,数据库!$A$1:$J$64584,6,FALSE)</f>
        <v>0</v>
      </c>
      <c r="M136" s="58" t="s">
        <v>19</v>
      </c>
      <c r="N136" s="58" t="str">
        <f>VLOOKUP(N134,数据库!$A$1:$J$64584,7,FALSE)</f>
        <v>红4</v>
      </c>
    </row>
    <row r="137" spans="1:14" x14ac:dyDescent="0.15">
      <c r="A137" s="58" t="s">
        <v>247</v>
      </c>
      <c r="B137" s="58" t="str">
        <f>VLOOKUP(D134,数据库!$A$1:$J$64584,5,FALSE)</f>
        <v>0.75黑</v>
      </c>
      <c r="C137" s="26" t="s">
        <v>248</v>
      </c>
      <c r="D137" s="58" t="e">
        <f>VLOOKUP(D134,数据库!A:J,11,FALSE)</f>
        <v>#REF!</v>
      </c>
      <c r="E137" s="24"/>
      <c r="F137" s="60" t="s">
        <v>247</v>
      </c>
      <c r="G137" s="58" t="str">
        <f>VLOOKUP(I134,数据库!$A$1:$J$64584,5,FALSE)</f>
        <v>0.75黑</v>
      </c>
      <c r="H137" s="26" t="s">
        <v>248</v>
      </c>
      <c r="I137" s="58" t="e">
        <f>VLOOKUP(I134,数据库!$A$1:$J$64584,11,FALSE)</f>
        <v>#REF!</v>
      </c>
      <c r="J137" s="24"/>
      <c r="K137" s="60" t="s">
        <v>247</v>
      </c>
      <c r="L137" s="58" t="str">
        <f>VLOOKUP(N134,数据库!$A$1:$J$64584,5,FALSE)</f>
        <v>0.75黑</v>
      </c>
      <c r="M137" s="26" t="s">
        <v>248</v>
      </c>
      <c r="N137" s="26" t="e">
        <f>VLOOKUP(N134,数据库!$A$1:$J$64584,11,FALSE)</f>
        <v>#REF!</v>
      </c>
    </row>
    <row r="138" spans="1:14" x14ac:dyDescent="0.15">
      <c r="A138" s="58" t="s">
        <v>249</v>
      </c>
      <c r="B138" s="58">
        <f>VLOOKUP(D134,数据库!$A$1:$J$64584,9,FALSE)</f>
        <v>0</v>
      </c>
      <c r="C138" s="60" t="s">
        <v>280</v>
      </c>
      <c r="D138" s="26">
        <v>20</v>
      </c>
      <c r="E138" s="24"/>
      <c r="F138" s="60" t="s">
        <v>249</v>
      </c>
      <c r="G138" s="58">
        <f>VLOOKUP(I134,数据库!$A$1:$J$64584,9,FALSE)</f>
        <v>0</v>
      </c>
      <c r="H138" s="60" t="s">
        <v>280</v>
      </c>
      <c r="I138" s="26">
        <v>20</v>
      </c>
      <c r="J138" s="24"/>
      <c r="K138" s="60" t="s">
        <v>249</v>
      </c>
      <c r="L138" s="58">
        <f>VLOOKUP(N134,数据库!$A$1:$J$64584,9,FALSE)</f>
        <v>0</v>
      </c>
      <c r="M138" s="60" t="s">
        <v>280</v>
      </c>
      <c r="N138" s="60">
        <v>20</v>
      </c>
    </row>
    <row r="139" spans="1:14" x14ac:dyDescent="0.15">
      <c r="A139" s="58" t="s">
        <v>250</v>
      </c>
      <c r="B139" s="285" t="str">
        <f>VLOOKUP(D134,数据库!$A$1:$J$64584,4,FALSE)</f>
        <v>无机房</v>
      </c>
      <c r="C139" s="286"/>
      <c r="D139" s="287"/>
      <c r="E139" s="24"/>
      <c r="F139" s="58" t="s">
        <v>250</v>
      </c>
      <c r="G139" s="285" t="str">
        <f>VLOOKUP(I134,数据库!$A$1:$J$64584,4,FALSE)</f>
        <v>无机房</v>
      </c>
      <c r="H139" s="286"/>
      <c r="I139" s="287"/>
      <c r="J139" s="24"/>
      <c r="K139" s="58" t="s">
        <v>250</v>
      </c>
      <c r="L139" s="285" t="str">
        <f>VLOOKUP(N134,数据库!$A$1:$J$64584,4,FALSE)</f>
        <v>无机房</v>
      </c>
      <c r="M139" s="286"/>
      <c r="N139" s="287"/>
    </row>
    <row r="140" spans="1:14" x14ac:dyDescent="0.15">
      <c r="A140" s="16"/>
      <c r="B140" s="16"/>
      <c r="C140" s="16"/>
      <c r="D140" s="80"/>
      <c r="E140" s="16"/>
      <c r="F140" s="80"/>
      <c r="G140" s="16"/>
      <c r="H140" s="16"/>
      <c r="I140" s="80"/>
      <c r="J140" s="16"/>
      <c r="K140" s="80"/>
      <c r="L140" s="16"/>
      <c r="M140" s="16"/>
      <c r="N140" s="16"/>
    </row>
    <row r="141" spans="1:14" x14ac:dyDescent="0.15">
      <c r="A141" s="277" t="s">
        <v>300</v>
      </c>
      <c r="B141" s="278"/>
      <c r="C141" s="60" t="s">
        <v>0</v>
      </c>
      <c r="D141" s="58">
        <f>D134+3</f>
        <v>61</v>
      </c>
      <c r="E141" s="24"/>
      <c r="F141" s="277" t="s">
        <v>300</v>
      </c>
      <c r="G141" s="278"/>
      <c r="H141" s="60" t="s">
        <v>0</v>
      </c>
      <c r="I141" s="58">
        <f>I134+3</f>
        <v>62</v>
      </c>
      <c r="J141" s="24"/>
      <c r="K141" s="277" t="s">
        <v>300</v>
      </c>
      <c r="L141" s="278"/>
      <c r="M141" s="60" t="s">
        <v>0</v>
      </c>
      <c r="N141" s="58">
        <f>N134+3</f>
        <v>63</v>
      </c>
    </row>
    <row r="142" spans="1:14" x14ac:dyDescent="0.15">
      <c r="A142" s="60" t="s">
        <v>16</v>
      </c>
      <c r="B142" s="58" t="str">
        <f>VLOOKUP(D141,数据库!$A$1:$J$64584,2,FALSE)</f>
        <v>SZDY/E1/5</v>
      </c>
      <c r="C142" s="60" t="s">
        <v>17</v>
      </c>
      <c r="D142" s="58" t="str">
        <f>VLOOKUP(D141,数据库!$A$1:$J$64584,3,FALSE)</f>
        <v>KH1/3</v>
      </c>
      <c r="E142" s="24"/>
      <c r="F142" s="61" t="s">
        <v>16</v>
      </c>
      <c r="G142" s="58" t="str">
        <f>VLOOKUP(I141,数据库!$A$1:$J$64584,2,FALSE)</f>
        <v>SZDY/E1/6</v>
      </c>
      <c r="H142" s="60" t="s">
        <v>17</v>
      </c>
      <c r="I142" s="58" t="str">
        <f>VLOOKUP(I141,数据库!$A$1:$J$64584,3,FALSE)</f>
        <v>KD/14</v>
      </c>
      <c r="J142" s="24"/>
      <c r="K142" s="61" t="s">
        <v>16</v>
      </c>
      <c r="L142" s="58" t="str">
        <f>VLOOKUP(N141,数据库!$A$1:$J$64584,2,FALSE)</f>
        <v>SZDY/E1/6</v>
      </c>
      <c r="M142" s="60" t="s">
        <v>17</v>
      </c>
      <c r="N142" s="58" t="str">
        <f>VLOOKUP(N141,数据库!$A$1:$J$64584,3,FALSE)</f>
        <v>LP2/+</v>
      </c>
    </row>
    <row r="143" spans="1:14" x14ac:dyDescent="0.15">
      <c r="A143" s="60" t="s">
        <v>251</v>
      </c>
      <c r="B143" s="58" t="str">
        <f>VLOOKUP(D141,数据库!$A$1:$J$64584,6,FALSE)</f>
        <v>5556T</v>
      </c>
      <c r="C143" s="58" t="s">
        <v>19</v>
      </c>
      <c r="D143" s="58" t="str">
        <f>VLOOKUP(D141,数据库!$A$1:$J$64584,7,FALSE)</f>
        <v>剥8</v>
      </c>
      <c r="E143" s="24"/>
      <c r="F143" s="61" t="s">
        <v>251</v>
      </c>
      <c r="G143" s="58" t="str">
        <f>VLOOKUP(I141,数据库!$A$1:$J$64584,6,FALSE)</f>
        <v>5556T</v>
      </c>
      <c r="H143" s="58" t="s">
        <v>19</v>
      </c>
      <c r="I143" s="58" t="str">
        <f>VLOOKUP(I141,数据库!$A$1:$J$64584,7,FALSE)</f>
        <v>5556T</v>
      </c>
      <c r="J143" s="24"/>
      <c r="K143" s="61" t="s">
        <v>251</v>
      </c>
      <c r="L143" s="58">
        <f>VLOOKUP(N141,数据库!$A$1:$J$64584,6,FALSE)</f>
        <v>0</v>
      </c>
      <c r="M143" s="58" t="s">
        <v>19</v>
      </c>
      <c r="N143" s="58" t="str">
        <f>VLOOKUP(N141,数据库!$A$1:$J$64584,7,FALSE)</f>
        <v>剥13</v>
      </c>
    </row>
    <row r="144" spans="1:14" x14ac:dyDescent="0.15">
      <c r="A144" s="58" t="s">
        <v>247</v>
      </c>
      <c r="B144" s="58" t="str">
        <f>VLOOKUP(D141,数据库!$A$1:$J$64584,5,FALSE)</f>
        <v>0.5黑</v>
      </c>
      <c r="C144" s="26" t="s">
        <v>248</v>
      </c>
      <c r="D144" s="58" t="e">
        <f>VLOOKUP(D141,数据库!A:J,11,FALSE)</f>
        <v>#REF!</v>
      </c>
      <c r="E144" s="24"/>
      <c r="F144" s="60" t="s">
        <v>247</v>
      </c>
      <c r="G144" s="58" t="str">
        <f>VLOOKUP(I141,数据库!$A$1:$J$64584,5,FALSE)</f>
        <v>0.5黑</v>
      </c>
      <c r="H144" s="26" t="s">
        <v>248</v>
      </c>
      <c r="I144" s="58" t="e">
        <f>VLOOKUP(I141,数据库!$A$1:$J$64584,11,FALSE)</f>
        <v>#REF!</v>
      </c>
      <c r="J144" s="24"/>
      <c r="K144" s="60" t="s">
        <v>247</v>
      </c>
      <c r="L144" s="58" t="str">
        <f>VLOOKUP(N141,数据库!$A$1:$J$64584,5,FALSE)</f>
        <v>0.5黑</v>
      </c>
      <c r="M144" s="26" t="s">
        <v>248</v>
      </c>
      <c r="N144" s="26" t="e">
        <f>VLOOKUP(N141,数据库!$A$1:$J$64584,11,FALSE)</f>
        <v>#REF!</v>
      </c>
    </row>
    <row r="145" spans="1:14" x14ac:dyDescent="0.15">
      <c r="A145" s="58" t="s">
        <v>249</v>
      </c>
      <c r="B145" s="58">
        <f>VLOOKUP(D141,数据库!$A$1:$J$64584,9,FALSE)</f>
        <v>0</v>
      </c>
      <c r="C145" s="60" t="s">
        <v>280</v>
      </c>
      <c r="D145" s="26">
        <v>20</v>
      </c>
      <c r="E145" s="24"/>
      <c r="F145" s="60" t="s">
        <v>249</v>
      </c>
      <c r="G145" s="58">
        <f>VLOOKUP(I141,数据库!$A$1:$J$64584,9,FALSE)</f>
        <v>0</v>
      </c>
      <c r="H145" s="60" t="s">
        <v>280</v>
      </c>
      <c r="I145" s="26">
        <v>20</v>
      </c>
      <c r="J145" s="24"/>
      <c r="K145" s="60" t="s">
        <v>249</v>
      </c>
      <c r="L145" s="58">
        <f>VLOOKUP(N141,数据库!$A$1:$J$64584,9,FALSE)</f>
        <v>0</v>
      </c>
      <c r="M145" s="60" t="s">
        <v>280</v>
      </c>
      <c r="N145" s="60">
        <v>20</v>
      </c>
    </row>
    <row r="146" spans="1:14" x14ac:dyDescent="0.15">
      <c r="A146" s="58" t="s">
        <v>250</v>
      </c>
      <c r="B146" s="279" t="str">
        <f>VLOOKUP(D141,数据库!$A$1:$J$64584,4,FALSE)</f>
        <v>无机房</v>
      </c>
      <c r="C146" s="280"/>
      <c r="D146" s="281"/>
      <c r="E146" s="24"/>
      <c r="F146" s="58" t="s">
        <v>250</v>
      </c>
      <c r="G146" s="279" t="str">
        <f>VLOOKUP(I141,数据库!$A$1:$J$64584,4,FALSE)</f>
        <v>无机房</v>
      </c>
      <c r="H146" s="280"/>
      <c r="I146" s="281"/>
      <c r="J146" s="24"/>
      <c r="K146" s="58" t="s">
        <v>250</v>
      </c>
      <c r="L146" s="279" t="str">
        <f>VLOOKUP(N141,数据库!$A$1:$J$64584,4,FALSE)</f>
        <v>无机房</v>
      </c>
      <c r="M146" s="280"/>
      <c r="N146" s="281"/>
    </row>
    <row r="147" spans="1:14" x14ac:dyDescent="0.15">
      <c r="A147" s="16"/>
      <c r="B147" s="16"/>
      <c r="C147" s="16"/>
      <c r="D147" s="80"/>
      <c r="E147" s="16"/>
      <c r="F147" s="80"/>
      <c r="G147" s="16"/>
      <c r="H147" s="16"/>
      <c r="I147" s="80"/>
      <c r="J147" s="16"/>
      <c r="K147" s="80"/>
      <c r="L147" s="16"/>
      <c r="M147" s="16"/>
      <c r="N147" s="16"/>
    </row>
    <row r="148" spans="1:14" x14ac:dyDescent="0.15">
      <c r="A148" s="288" t="s">
        <v>300</v>
      </c>
      <c r="B148" s="287"/>
      <c r="C148" s="60" t="s">
        <v>0</v>
      </c>
      <c r="D148" s="58">
        <f>D141+3</f>
        <v>64</v>
      </c>
      <c r="E148" s="24"/>
      <c r="F148" s="288" t="s">
        <v>300</v>
      </c>
      <c r="G148" s="287"/>
      <c r="H148" s="60" t="s">
        <v>0</v>
      </c>
      <c r="I148" s="58">
        <f>I141+3</f>
        <v>65</v>
      </c>
      <c r="J148" s="24"/>
      <c r="K148" s="288" t="s">
        <v>300</v>
      </c>
      <c r="L148" s="287"/>
      <c r="M148" s="60" t="s">
        <v>0</v>
      </c>
      <c r="N148" s="58">
        <f>N141+3</f>
        <v>66</v>
      </c>
    </row>
    <row r="149" spans="1:14" x14ac:dyDescent="0.15">
      <c r="A149" s="60" t="s">
        <v>16</v>
      </c>
      <c r="B149" s="58" t="str">
        <f>VLOOKUP(D148,数据库!$A$1:$J$64584,2,FALSE)</f>
        <v>SZDY/E1/7</v>
      </c>
      <c r="C149" s="60" t="s">
        <v>17</v>
      </c>
      <c r="D149" s="58" t="str">
        <f>VLOOKUP(D148,数据库!$A$1:$J$64584,3,FALSE)</f>
        <v>KH1/4</v>
      </c>
      <c r="E149" s="24"/>
      <c r="F149" s="61" t="s">
        <v>16</v>
      </c>
      <c r="G149" s="58" t="str">
        <f>VLOOKUP(I148,数据库!$A$1:$J$64584,2,FALSE)</f>
        <v>SZDY/E1/8</v>
      </c>
      <c r="H149" s="60" t="s">
        <v>17</v>
      </c>
      <c r="I149" s="58" t="str">
        <f>VLOOKUP(I148,数据库!$A$1:$J$64584,3,FALSE)</f>
        <v>DLQ/COM</v>
      </c>
      <c r="J149" s="24"/>
      <c r="K149" s="61" t="s">
        <v>16</v>
      </c>
      <c r="L149" s="58" t="str">
        <f>VLOOKUP(N148,数据库!$A$1:$J$64584,2,FALSE)</f>
        <v>SZDY/E1/9</v>
      </c>
      <c r="M149" s="60" t="s">
        <v>17</v>
      </c>
      <c r="N149" s="58" t="str">
        <f>VLOOKUP(N148,数据库!$A$1:$J$64584,3,FALSE)</f>
        <v>KD/16</v>
      </c>
    </row>
    <row r="150" spans="1:14" x14ac:dyDescent="0.15">
      <c r="A150" s="60" t="s">
        <v>251</v>
      </c>
      <c r="B150" s="58" t="str">
        <f>VLOOKUP(D148,数据库!$A$1:$J$64584,6,FALSE)</f>
        <v>5556T</v>
      </c>
      <c r="C150" s="58" t="s">
        <v>19</v>
      </c>
      <c r="D150" s="58" t="str">
        <f>VLOOKUP(D148,数据库!$A$1:$J$64584,7,FALSE)</f>
        <v>剥8</v>
      </c>
      <c r="E150" s="24"/>
      <c r="F150" s="61" t="s">
        <v>251</v>
      </c>
      <c r="G150" s="58" t="str">
        <f>VLOOKUP(I148,数据库!$A$1:$J$64584,6,FALSE)</f>
        <v>5556T</v>
      </c>
      <c r="H150" s="58" t="s">
        <v>19</v>
      </c>
      <c r="I150" s="58" t="str">
        <f>VLOOKUP(I148,数据库!$A$1:$J$64584,7,FALSE)</f>
        <v>红4</v>
      </c>
      <c r="J150" s="24"/>
      <c r="K150" s="61" t="s">
        <v>251</v>
      </c>
      <c r="L150" s="58" t="str">
        <f>VLOOKUP(N148,数据库!$A$1:$J$64584,6,FALSE)</f>
        <v>5556T</v>
      </c>
      <c r="M150" s="58" t="s">
        <v>19</v>
      </c>
      <c r="N150" s="58" t="str">
        <f>VLOOKUP(N148,数据库!$A$1:$J$64584,7,FALSE)</f>
        <v>5556T</v>
      </c>
    </row>
    <row r="151" spans="1:14" x14ac:dyDescent="0.15">
      <c r="A151" s="58" t="s">
        <v>247</v>
      </c>
      <c r="B151" s="58" t="str">
        <f>VLOOKUP(D148,数据库!$A$1:$J$64584,5,FALSE)</f>
        <v>0.5黑</v>
      </c>
      <c r="C151" s="26" t="s">
        <v>248</v>
      </c>
      <c r="D151" s="58" t="e">
        <f>VLOOKUP(D148,数据库!A:J,11,FALSE)</f>
        <v>#REF!</v>
      </c>
      <c r="E151" s="24"/>
      <c r="F151" s="60" t="s">
        <v>247</v>
      </c>
      <c r="G151" s="58" t="str">
        <f>VLOOKUP(I148,数据库!$A$1:$J$64584,5,FALSE)</f>
        <v>0.5黑</v>
      </c>
      <c r="H151" s="26" t="s">
        <v>248</v>
      </c>
      <c r="I151" s="58" t="e">
        <f>VLOOKUP(I148,数据库!$A$1:$J$64584,11,FALSE)</f>
        <v>#REF!</v>
      </c>
      <c r="J151" s="24"/>
      <c r="K151" s="60" t="s">
        <v>247</v>
      </c>
      <c r="L151" s="58" t="str">
        <f>VLOOKUP(N148,数据库!$A$1:$J$64584,5,FALSE)</f>
        <v>0.5黑</v>
      </c>
      <c r="M151" s="26" t="s">
        <v>248</v>
      </c>
      <c r="N151" s="26" t="e">
        <f>VLOOKUP(N148,数据库!$A$1:$J$64584,11,FALSE)</f>
        <v>#REF!</v>
      </c>
    </row>
    <row r="152" spans="1:14" x14ac:dyDescent="0.15">
      <c r="A152" s="58" t="s">
        <v>249</v>
      </c>
      <c r="B152" s="58">
        <f>VLOOKUP(D148,数据库!$A$1:$J$64584,9,FALSE)</f>
        <v>0</v>
      </c>
      <c r="C152" s="60" t="s">
        <v>280</v>
      </c>
      <c r="D152" s="26">
        <v>20</v>
      </c>
      <c r="E152" s="24"/>
      <c r="F152" s="60" t="s">
        <v>249</v>
      </c>
      <c r="G152" s="58">
        <f>VLOOKUP(I148,数据库!$A$1:$J$64584,9,FALSE)</f>
        <v>0</v>
      </c>
      <c r="H152" s="60" t="s">
        <v>280</v>
      </c>
      <c r="I152" s="26">
        <v>20</v>
      </c>
      <c r="J152" s="24"/>
      <c r="K152" s="60" t="s">
        <v>249</v>
      </c>
      <c r="L152" s="58">
        <f>VLOOKUP(N148,数据库!$A$1:$J$64584,9,FALSE)</f>
        <v>0</v>
      </c>
      <c r="M152" s="60" t="s">
        <v>280</v>
      </c>
      <c r="N152" s="60">
        <v>20</v>
      </c>
    </row>
    <row r="153" spans="1:14" x14ac:dyDescent="0.15">
      <c r="A153" s="58" t="s">
        <v>250</v>
      </c>
      <c r="B153" s="285" t="str">
        <f>VLOOKUP(D148,数据库!$A$1:$J$64584,4,FALSE)</f>
        <v>无机房</v>
      </c>
      <c r="C153" s="286"/>
      <c r="D153" s="287"/>
      <c r="E153" s="24"/>
      <c r="F153" s="58" t="s">
        <v>250</v>
      </c>
      <c r="G153" s="285" t="str">
        <f>VLOOKUP(I148,数据库!$A$1:$J$64584,4,FALSE)</f>
        <v>无机房</v>
      </c>
      <c r="H153" s="286"/>
      <c r="I153" s="287"/>
      <c r="J153" s="24"/>
      <c r="K153" s="58" t="s">
        <v>250</v>
      </c>
      <c r="L153" s="285" t="str">
        <f>VLOOKUP(N148,数据库!$A$1:$J$64584,4,FALSE)</f>
        <v>无机房</v>
      </c>
      <c r="M153" s="286"/>
      <c r="N153" s="287"/>
    </row>
    <row r="154" spans="1:14" x14ac:dyDescent="0.15">
      <c r="A154" s="16"/>
      <c r="B154" s="16"/>
      <c r="C154" s="16"/>
      <c r="D154" s="80"/>
      <c r="E154" s="16"/>
      <c r="F154" s="80"/>
      <c r="G154" s="16"/>
      <c r="H154" s="16"/>
      <c r="I154" s="80"/>
      <c r="J154" s="16"/>
      <c r="K154" s="80"/>
      <c r="L154" s="16"/>
      <c r="M154" s="16"/>
      <c r="N154" s="16"/>
    </row>
    <row r="155" spans="1:14" x14ac:dyDescent="0.15">
      <c r="A155" s="288" t="s">
        <v>300</v>
      </c>
      <c r="B155" s="287"/>
      <c r="C155" s="60" t="s">
        <v>0</v>
      </c>
      <c r="D155" s="58">
        <f>D148+3</f>
        <v>67</v>
      </c>
      <c r="E155" s="24"/>
      <c r="F155" s="288" t="s">
        <v>300</v>
      </c>
      <c r="G155" s="287"/>
      <c r="H155" s="60" t="s">
        <v>0</v>
      </c>
      <c r="I155" s="58">
        <f>I148+3</f>
        <v>68</v>
      </c>
      <c r="J155" s="24"/>
      <c r="K155" s="288" t="s">
        <v>300</v>
      </c>
      <c r="L155" s="287"/>
      <c r="M155" s="60" t="s">
        <v>0</v>
      </c>
      <c r="N155" s="58">
        <f>N148+3</f>
        <v>69</v>
      </c>
    </row>
    <row r="156" spans="1:14" x14ac:dyDescent="0.15">
      <c r="A156" s="60" t="s">
        <v>16</v>
      </c>
      <c r="B156" s="58" t="str">
        <f>VLOOKUP(D155,数据库!$A$1:$J$64584,2,FALSE)</f>
        <v>SZDY/E1/11</v>
      </c>
      <c r="C156" s="60" t="s">
        <v>17</v>
      </c>
      <c r="D156" s="58" t="str">
        <f>VLOOKUP(D155,数据库!$A$1:$J$64584,3,FALSE)</f>
        <v>CE6</v>
      </c>
      <c r="E156" s="24"/>
      <c r="F156" s="61" t="s">
        <v>16</v>
      </c>
      <c r="G156" s="58" t="str">
        <f>VLOOKUP(I155,数据库!$A$1:$J$64584,2,FALSE)</f>
        <v>SZDY/E1/12</v>
      </c>
      <c r="H156" s="60" t="s">
        <v>17</v>
      </c>
      <c r="I156" s="58" t="str">
        <f>VLOOKUP(I155,数据库!$A$1:$J$64584,3,FALSE)</f>
        <v>FJK/34</v>
      </c>
      <c r="J156" s="24"/>
      <c r="K156" s="61" t="s">
        <v>16</v>
      </c>
      <c r="L156" s="58" t="str">
        <f>VLOOKUP(N155,数据库!$A$1:$J$64584,2,FALSE)</f>
        <v>MC/63(43)</v>
      </c>
      <c r="M156" s="60" t="s">
        <v>17</v>
      </c>
      <c r="N156" s="58" t="str">
        <f>VLOOKUP(N155,数据库!$A$1:$J$64584,3,FALSE)</f>
        <v>CE6</v>
      </c>
    </row>
    <row r="157" spans="1:14" x14ac:dyDescent="0.15">
      <c r="A157" s="60" t="s">
        <v>251</v>
      </c>
      <c r="B157" s="58" t="str">
        <f>VLOOKUP(D155,数据库!$A$1:$J$64584,6,FALSE)</f>
        <v>5556T</v>
      </c>
      <c r="C157" s="58" t="s">
        <v>19</v>
      </c>
      <c r="D157" s="58" t="str">
        <f>VLOOKUP(D155,数据库!$A$1:$J$64584,7,FALSE)</f>
        <v>半剥13</v>
      </c>
      <c r="E157" s="24"/>
      <c r="F157" s="61" t="s">
        <v>251</v>
      </c>
      <c r="G157" s="58" t="str">
        <f>VLOOKUP(I155,数据库!$A$1:$J$64584,6,FALSE)</f>
        <v>5556T</v>
      </c>
      <c r="H157" s="58" t="s">
        <v>19</v>
      </c>
      <c r="I157" s="58" t="str">
        <f>VLOOKUP(I155,数据库!$A$1:$J$64584,7,FALSE)</f>
        <v>红4</v>
      </c>
      <c r="J157" s="24"/>
      <c r="K157" s="61" t="s">
        <v>251</v>
      </c>
      <c r="L157" s="58" t="str">
        <f>VLOOKUP(N155,数据库!$A$1:$J$64584,6,FALSE)</f>
        <v>红4</v>
      </c>
      <c r="M157" s="58" t="s">
        <v>19</v>
      </c>
      <c r="N157" s="58" t="str">
        <f>VLOOKUP(N155,数据库!$A$1:$J$64584,7,FALSE)</f>
        <v>半剥13</v>
      </c>
    </row>
    <row r="158" spans="1:14" x14ac:dyDescent="0.15">
      <c r="A158" s="58" t="s">
        <v>247</v>
      </c>
      <c r="B158" s="58" t="str">
        <f>VLOOKUP(D155,数据库!$A$1:$J$64584,5,FALSE)</f>
        <v>0.5黑</v>
      </c>
      <c r="C158" s="26" t="s">
        <v>248</v>
      </c>
      <c r="D158" s="58" t="e">
        <f>VLOOKUP(D155,数据库!A:J,11,FALSE)</f>
        <v>#REF!</v>
      </c>
      <c r="E158" s="24"/>
      <c r="F158" s="60" t="s">
        <v>247</v>
      </c>
      <c r="G158" s="58" t="str">
        <f>VLOOKUP(I155,数据库!$A$1:$J$64584,5,FALSE)</f>
        <v>0.5黑</v>
      </c>
      <c r="H158" s="26" t="s">
        <v>248</v>
      </c>
      <c r="I158" s="58" t="e">
        <f>VLOOKUP(I155,数据库!$A$1:$J$64584,11,FALSE)</f>
        <v>#REF!</v>
      </c>
      <c r="J158" s="24"/>
      <c r="K158" s="60" t="s">
        <v>247</v>
      </c>
      <c r="L158" s="58" t="str">
        <f>VLOOKUP(N155,数据库!$A$1:$J$64584,5,FALSE)</f>
        <v>0.5黑</v>
      </c>
      <c r="M158" s="26" t="s">
        <v>248</v>
      </c>
      <c r="N158" s="26" t="e">
        <f>VLOOKUP(N155,数据库!$A$1:$J$64584,11,FALSE)</f>
        <v>#REF!</v>
      </c>
    </row>
    <row r="159" spans="1:14" x14ac:dyDescent="0.15">
      <c r="A159" s="58" t="s">
        <v>249</v>
      </c>
      <c r="B159" s="58">
        <f>VLOOKUP(D155,数据库!$A$1:$J$64584,9,FALSE)</f>
        <v>0</v>
      </c>
      <c r="C159" s="60" t="s">
        <v>280</v>
      </c>
      <c r="D159" s="26">
        <v>20</v>
      </c>
      <c r="E159" s="24"/>
      <c r="F159" s="60" t="s">
        <v>249</v>
      </c>
      <c r="G159" s="58">
        <f>VLOOKUP(I155,数据库!$A$1:$J$64584,9,FALSE)</f>
        <v>0</v>
      </c>
      <c r="H159" s="60" t="s">
        <v>280</v>
      </c>
      <c r="I159" s="26">
        <v>20</v>
      </c>
      <c r="J159" s="24"/>
      <c r="K159" s="60" t="s">
        <v>249</v>
      </c>
      <c r="L159" s="58">
        <f>VLOOKUP(N155,数据库!$A$1:$J$64584,9,FALSE)</f>
        <v>0</v>
      </c>
      <c r="M159" s="60" t="s">
        <v>280</v>
      </c>
      <c r="N159" s="60">
        <v>20</v>
      </c>
    </row>
    <row r="160" spans="1:14" x14ac:dyDescent="0.15">
      <c r="A160" s="58" t="s">
        <v>250</v>
      </c>
      <c r="B160" s="285" t="str">
        <f>VLOOKUP(D155,数据库!$A$1:$J$64584,4,FALSE)</f>
        <v>无机房</v>
      </c>
      <c r="C160" s="286"/>
      <c r="D160" s="287"/>
      <c r="E160" s="24"/>
      <c r="F160" s="58" t="s">
        <v>250</v>
      </c>
      <c r="G160" s="285" t="str">
        <f>VLOOKUP(I155,数据库!$A$1:$J$64584,4,FALSE)</f>
        <v>无机房</v>
      </c>
      <c r="H160" s="286"/>
      <c r="I160" s="287"/>
      <c r="J160" s="24"/>
      <c r="K160" s="58" t="s">
        <v>250</v>
      </c>
      <c r="L160" s="285" t="str">
        <f>VLOOKUP(N155,数据库!$A$1:$J$64584,4,FALSE)</f>
        <v>无机房</v>
      </c>
      <c r="M160" s="286"/>
      <c r="N160" s="287"/>
    </row>
    <row r="161" spans="1:14" x14ac:dyDescent="0.15">
      <c r="A161" s="16"/>
      <c r="B161" s="16"/>
      <c r="C161" s="16"/>
      <c r="D161" s="80"/>
      <c r="E161" s="16"/>
      <c r="F161" s="80"/>
      <c r="G161" s="16"/>
      <c r="H161" s="16"/>
      <c r="I161" s="80"/>
      <c r="J161" s="16"/>
      <c r="K161" s="80"/>
      <c r="L161" s="16"/>
      <c r="M161" s="16"/>
      <c r="N161" s="16"/>
    </row>
    <row r="162" spans="1:14" x14ac:dyDescent="0.15">
      <c r="A162" s="288" t="s">
        <v>300</v>
      </c>
      <c r="B162" s="287"/>
      <c r="C162" s="60" t="s">
        <v>0</v>
      </c>
      <c r="D162" s="58">
        <f>D155+3</f>
        <v>70</v>
      </c>
      <c r="E162" s="24"/>
      <c r="F162" s="288" t="s">
        <v>300</v>
      </c>
      <c r="G162" s="287"/>
      <c r="H162" s="60" t="s">
        <v>0</v>
      </c>
      <c r="I162" s="58">
        <f>I155+3</f>
        <v>71</v>
      </c>
      <c r="J162" s="24"/>
      <c r="K162" s="288" t="s">
        <v>300</v>
      </c>
      <c r="L162" s="287"/>
      <c r="M162" s="60" t="s">
        <v>0</v>
      </c>
      <c r="N162" s="58">
        <f>N155+3</f>
        <v>72</v>
      </c>
    </row>
    <row r="163" spans="1:14" x14ac:dyDescent="0.15">
      <c r="A163" s="60" t="s">
        <v>16</v>
      </c>
      <c r="B163" s="58" t="str">
        <f>VLOOKUP(D162,数据库!$A$1:$J$64584,2,FALSE)</f>
        <v>BZC/61(21)</v>
      </c>
      <c r="C163" s="60" t="s">
        <v>17</v>
      </c>
      <c r="D163" s="58" t="str">
        <f>VLOOKUP(D162,数据库!$A$1:$J$64584,3,FALSE)</f>
        <v>CE24</v>
      </c>
      <c r="E163" s="24"/>
      <c r="F163" s="61" t="s">
        <v>16</v>
      </c>
      <c r="G163" s="58" t="str">
        <f>VLOOKUP(I162,数据库!$A$1:$J$64584,2,FALSE)</f>
        <v>MSC/61(21)</v>
      </c>
      <c r="H163" s="60" t="s">
        <v>17</v>
      </c>
      <c r="I163" s="58" t="str">
        <f>VLOOKUP(I162,数据库!$A$1:$J$64584,3,FALSE)</f>
        <v>CE24</v>
      </c>
      <c r="J163" s="24"/>
      <c r="K163" s="61" t="s">
        <v>16</v>
      </c>
      <c r="L163" s="58" t="str">
        <f>VLOOKUP(N162,数据库!$A$1:$J$64584,2,FALSE)</f>
        <v>MC/61(21)</v>
      </c>
      <c r="M163" s="60" t="s">
        <v>17</v>
      </c>
      <c r="N163" s="58" t="str">
        <f>VLOOKUP(N162,数据库!$A$1:$J$64584,3,FALSE)</f>
        <v>CE24</v>
      </c>
    </row>
    <row r="164" spans="1:14" x14ac:dyDescent="0.15">
      <c r="A164" s="60" t="s">
        <v>251</v>
      </c>
      <c r="B164" s="58" t="str">
        <f>VLOOKUP(D162,数据库!$A$1:$J$64584,6,FALSE)</f>
        <v>红4</v>
      </c>
      <c r="C164" s="58" t="s">
        <v>19</v>
      </c>
      <c r="D164" s="58" t="str">
        <f>VLOOKUP(D162,数据库!$A$1:$J$64584,7,FALSE)</f>
        <v>半剥13</v>
      </c>
      <c r="E164" s="24"/>
      <c r="F164" s="61" t="s">
        <v>251</v>
      </c>
      <c r="G164" s="58" t="str">
        <f>VLOOKUP(I162,数据库!$A$1:$J$64584,6,FALSE)</f>
        <v>红4</v>
      </c>
      <c r="H164" s="58" t="s">
        <v>19</v>
      </c>
      <c r="I164" s="58" t="str">
        <f>VLOOKUP(I162,数据库!$A$1:$J$64584,7,FALSE)</f>
        <v>半剥13</v>
      </c>
      <c r="J164" s="24"/>
      <c r="K164" s="61" t="s">
        <v>251</v>
      </c>
      <c r="L164" s="58" t="str">
        <f>VLOOKUP(N162,数据库!$A$1:$J$64584,6,FALSE)</f>
        <v>红4</v>
      </c>
      <c r="M164" s="58" t="s">
        <v>19</v>
      </c>
      <c r="N164" s="58" t="str">
        <f>VLOOKUP(N162,数据库!$A$1:$J$64584,7,FALSE)</f>
        <v>半剥13</v>
      </c>
    </row>
    <row r="165" spans="1:14" x14ac:dyDescent="0.15">
      <c r="A165" s="58" t="s">
        <v>247</v>
      </c>
      <c r="B165" s="58" t="str">
        <f>VLOOKUP(D162,数据库!$A$1:$J$64584,5,FALSE)</f>
        <v>0.5黑</v>
      </c>
      <c r="C165" s="26" t="s">
        <v>248</v>
      </c>
      <c r="D165" s="58" t="e">
        <f>VLOOKUP(D162,数据库!A:J,11,FALSE)</f>
        <v>#REF!</v>
      </c>
      <c r="E165" s="24"/>
      <c r="F165" s="60" t="s">
        <v>247</v>
      </c>
      <c r="G165" s="58" t="str">
        <f>VLOOKUP(I162,数据库!$A$1:$J$64584,5,FALSE)</f>
        <v>0.5黑</v>
      </c>
      <c r="H165" s="26" t="s">
        <v>248</v>
      </c>
      <c r="I165" s="58" t="e">
        <f>VLOOKUP(I162,数据库!$A$1:$J$64584,11,FALSE)</f>
        <v>#REF!</v>
      </c>
      <c r="J165" s="24"/>
      <c r="K165" s="60" t="s">
        <v>247</v>
      </c>
      <c r="L165" s="58" t="str">
        <f>VLOOKUP(N162,数据库!$A$1:$J$64584,5,FALSE)</f>
        <v>0.5黑</v>
      </c>
      <c r="M165" s="26" t="s">
        <v>248</v>
      </c>
      <c r="N165" s="26" t="e">
        <f>VLOOKUP(N162,数据库!$A$1:$J$64584,11,FALSE)</f>
        <v>#REF!</v>
      </c>
    </row>
    <row r="166" spans="1:14" x14ac:dyDescent="0.15">
      <c r="A166" s="58" t="s">
        <v>249</v>
      </c>
      <c r="B166" s="58">
        <f>VLOOKUP(D162,数据库!$A$1:$J$64584,9,FALSE)</f>
        <v>0</v>
      </c>
      <c r="C166" s="60" t="s">
        <v>280</v>
      </c>
      <c r="D166" s="26">
        <v>20</v>
      </c>
      <c r="E166" s="24"/>
      <c r="F166" s="60" t="s">
        <v>249</v>
      </c>
      <c r="G166" s="58">
        <f>VLOOKUP(I162,数据库!$A$1:$J$64584,9,FALSE)</f>
        <v>0</v>
      </c>
      <c r="H166" s="60" t="s">
        <v>280</v>
      </c>
      <c r="I166" s="26">
        <v>20</v>
      </c>
      <c r="J166" s="24"/>
      <c r="K166" s="60" t="s">
        <v>249</v>
      </c>
      <c r="L166" s="58">
        <f>VLOOKUP(N162,数据库!$A$1:$J$64584,9,FALSE)</f>
        <v>0</v>
      </c>
      <c r="M166" s="60" t="s">
        <v>280</v>
      </c>
      <c r="N166" s="60">
        <v>20</v>
      </c>
    </row>
    <row r="167" spans="1:14" x14ac:dyDescent="0.15">
      <c r="A167" s="58" t="s">
        <v>250</v>
      </c>
      <c r="B167" s="285" t="str">
        <f>VLOOKUP(D162,数据库!$A$1:$J$64584,4,FALSE)</f>
        <v>标准</v>
      </c>
      <c r="C167" s="286"/>
      <c r="D167" s="287"/>
      <c r="E167" s="24"/>
      <c r="F167" s="58" t="s">
        <v>250</v>
      </c>
      <c r="G167" s="285" t="str">
        <f>VLOOKUP(I162,数据库!$A$1:$J$64584,4,FALSE)</f>
        <v>标准</v>
      </c>
      <c r="H167" s="286"/>
      <c r="I167" s="287"/>
      <c r="J167" s="24"/>
      <c r="K167" s="58" t="s">
        <v>250</v>
      </c>
      <c r="L167" s="285" t="str">
        <f>VLOOKUP(N162,数据库!$A$1:$J$64584,4,FALSE)</f>
        <v>标准</v>
      </c>
      <c r="M167" s="286"/>
      <c r="N167" s="287"/>
    </row>
    <row r="168" spans="1:14" x14ac:dyDescent="0.15">
      <c r="A168" s="16"/>
      <c r="B168" s="16"/>
      <c r="C168" s="16"/>
      <c r="D168" s="80"/>
      <c r="E168" s="16"/>
      <c r="F168" s="80"/>
      <c r="G168" s="16"/>
      <c r="H168" s="16"/>
      <c r="I168" s="80"/>
      <c r="J168" s="16"/>
      <c r="K168" s="80"/>
      <c r="L168" s="16"/>
      <c r="M168" s="16"/>
      <c r="N168" s="16"/>
    </row>
    <row r="169" spans="1:14" x14ac:dyDescent="0.15">
      <c r="A169" s="277" t="s">
        <v>300</v>
      </c>
      <c r="B169" s="278"/>
      <c r="C169" s="60" t="s">
        <v>0</v>
      </c>
      <c r="D169" s="58">
        <f>D162+3</f>
        <v>73</v>
      </c>
      <c r="E169" s="24"/>
      <c r="F169" s="277" t="s">
        <v>300</v>
      </c>
      <c r="G169" s="278"/>
      <c r="H169" s="60" t="s">
        <v>0</v>
      </c>
      <c r="I169" s="58">
        <f>I162+3</f>
        <v>74</v>
      </c>
      <c r="J169" s="24"/>
      <c r="K169" s="277" t="s">
        <v>300</v>
      </c>
      <c r="L169" s="278"/>
      <c r="M169" s="60" t="s">
        <v>0</v>
      </c>
      <c r="N169" s="58">
        <f>N162+3</f>
        <v>75</v>
      </c>
    </row>
    <row r="170" spans="1:14" x14ac:dyDescent="0.15">
      <c r="A170" s="60" t="s">
        <v>16</v>
      </c>
      <c r="B170" s="58" t="str">
        <f>VLOOKUP(D169,数据库!$A$1:$J$64584,2,FALSE)</f>
        <v>MC1/61(21)</v>
      </c>
      <c r="C170" s="60" t="s">
        <v>17</v>
      </c>
      <c r="D170" s="58" t="str">
        <f>VLOOKUP(D169,数据库!$A$1:$J$64584,3,FALSE)</f>
        <v>CE24</v>
      </c>
      <c r="E170" s="24"/>
      <c r="F170" s="61" t="s">
        <v>16</v>
      </c>
      <c r="G170" s="58" t="str">
        <f>VLOOKUP(I169,数据库!$A$1:$J$64584,2,FALSE)</f>
        <v>MC1/53</v>
      </c>
      <c r="H170" s="60" t="s">
        <v>17</v>
      </c>
      <c r="I170" s="58" t="str">
        <f>VLOOKUP(I169,数据库!$A$1:$J$64584,3,FALSE)</f>
        <v>CE24</v>
      </c>
      <c r="J170" s="24"/>
      <c r="K170" s="61" t="s">
        <v>16</v>
      </c>
      <c r="L170" s="58" t="str">
        <f>VLOOKUP(N169,数据库!$A$1:$J$64584,2,FALSE)</f>
        <v>FTK/2</v>
      </c>
      <c r="M170" s="60" t="s">
        <v>17</v>
      </c>
      <c r="N170" s="58" t="str">
        <f>VLOOKUP(N169,数据库!$A$1:$J$64584,3,FALSE)</f>
        <v>MC1/A1</v>
      </c>
    </row>
    <row r="171" spans="1:14" x14ac:dyDescent="0.15">
      <c r="A171" s="60" t="s">
        <v>251</v>
      </c>
      <c r="B171" s="58" t="str">
        <f>VLOOKUP(D169,数据库!$A$1:$J$64584,6,FALSE)</f>
        <v>红4</v>
      </c>
      <c r="C171" s="58" t="s">
        <v>19</v>
      </c>
      <c r="D171" s="58" t="str">
        <f>VLOOKUP(D169,数据库!$A$1:$J$64584,7,FALSE)</f>
        <v>半剥13</v>
      </c>
      <c r="E171" s="24"/>
      <c r="F171" s="61" t="s">
        <v>251</v>
      </c>
      <c r="G171" s="58" t="str">
        <f>VLOOKUP(I169,数据库!$A$1:$J$64584,6,FALSE)</f>
        <v>红4</v>
      </c>
      <c r="H171" s="58" t="s">
        <v>19</v>
      </c>
      <c r="I171" s="58" t="str">
        <f>VLOOKUP(I169,数据库!$A$1:$J$64584,7,FALSE)</f>
        <v>半剥13</v>
      </c>
      <c r="J171" s="24"/>
      <c r="K171" s="61" t="s">
        <v>251</v>
      </c>
      <c r="L171" s="58" t="str">
        <f>VLOOKUP(N169,数据库!$A$1:$J$64584,6,FALSE)</f>
        <v>红4</v>
      </c>
      <c r="M171" s="58" t="s">
        <v>19</v>
      </c>
      <c r="N171" s="58" t="str">
        <f>VLOOKUP(N169,数据库!$A$1:$J$64584,7,FALSE)</f>
        <v>红4</v>
      </c>
    </row>
    <row r="172" spans="1:14" x14ac:dyDescent="0.15">
      <c r="A172" s="58" t="s">
        <v>247</v>
      </c>
      <c r="B172" s="58" t="str">
        <f>VLOOKUP(D169,数据库!$A$1:$J$64584,5,FALSE)</f>
        <v>0.5黑</v>
      </c>
      <c r="C172" s="26" t="s">
        <v>248</v>
      </c>
      <c r="D172" s="58" t="e">
        <f>VLOOKUP(D169,数据库!A:J,11,FALSE)</f>
        <v>#REF!</v>
      </c>
      <c r="E172" s="24"/>
      <c r="F172" s="60" t="s">
        <v>247</v>
      </c>
      <c r="G172" s="58" t="str">
        <f>VLOOKUP(I169,数据库!$A$1:$J$64584,5,FALSE)</f>
        <v>0.5黑</v>
      </c>
      <c r="H172" s="26" t="s">
        <v>248</v>
      </c>
      <c r="I172" s="58" t="e">
        <f>VLOOKUP(I169,数据库!$A$1:$J$64584,11,FALSE)</f>
        <v>#REF!</v>
      </c>
      <c r="J172" s="24"/>
      <c r="K172" s="60" t="s">
        <v>247</v>
      </c>
      <c r="L172" s="58" t="str">
        <f>VLOOKUP(N169,数据库!$A$1:$J$64584,5,FALSE)</f>
        <v>0.5黑</v>
      </c>
      <c r="M172" s="26" t="s">
        <v>248</v>
      </c>
      <c r="N172" s="26" t="e">
        <f>VLOOKUP(N169,数据库!$A$1:$J$64584,11,FALSE)</f>
        <v>#REF!</v>
      </c>
    </row>
    <row r="173" spans="1:14" x14ac:dyDescent="0.15">
      <c r="A173" s="58" t="s">
        <v>249</v>
      </c>
      <c r="B173" s="58" t="str">
        <f>VLOOKUP(D169,数据库!$A$1:$J$64584,9,FALSE)</f>
        <v>随设计书</v>
      </c>
      <c r="C173" s="60" t="s">
        <v>280</v>
      </c>
      <c r="D173" s="26">
        <v>20</v>
      </c>
      <c r="E173" s="24"/>
      <c r="F173" s="60" t="s">
        <v>249</v>
      </c>
      <c r="G173" s="58" t="str">
        <f>VLOOKUP(I169,数据库!$A$1:$J$64584,9,FALSE)</f>
        <v>随设计书</v>
      </c>
      <c r="H173" s="60" t="s">
        <v>280</v>
      </c>
      <c r="I173" s="26">
        <v>20</v>
      </c>
      <c r="J173" s="24"/>
      <c r="K173" s="60" t="s">
        <v>249</v>
      </c>
      <c r="L173" s="58" t="str">
        <f>VLOOKUP(N169,数据库!$A$1:$J$64584,9,FALSE)</f>
        <v>随设计书</v>
      </c>
      <c r="M173" s="60" t="s">
        <v>280</v>
      </c>
      <c r="N173" s="60">
        <v>20</v>
      </c>
    </row>
    <row r="174" spans="1:14" x14ac:dyDescent="0.15">
      <c r="A174" s="58" t="s">
        <v>250</v>
      </c>
      <c r="B174" s="279" t="str">
        <f>VLOOKUP(D169,数据库!$A$1:$J$64584,4,FALSE)</f>
        <v>有封星接触器+梯速＞2.5M/S</v>
      </c>
      <c r="C174" s="280"/>
      <c r="D174" s="281"/>
      <c r="E174" s="24"/>
      <c r="F174" s="58" t="s">
        <v>250</v>
      </c>
      <c r="G174" s="279" t="str">
        <f>VLOOKUP(I169,数据库!$A$1:$J$64584,4,FALSE)</f>
        <v>有封星接触器+速度≤2.5M/S</v>
      </c>
      <c r="H174" s="280"/>
      <c r="I174" s="281"/>
      <c r="J174" s="24"/>
      <c r="K174" s="58" t="s">
        <v>250</v>
      </c>
      <c r="L174" s="279" t="str">
        <f>VLOOKUP(N169,数据库!$A$1:$J$64584,4,FALSE)</f>
        <v>有封星接触器+无相序继电器</v>
      </c>
      <c r="M174" s="280"/>
      <c r="N174" s="281"/>
    </row>
    <row r="175" spans="1:14" x14ac:dyDescent="0.15">
      <c r="A175" s="16"/>
      <c r="B175" s="16"/>
      <c r="C175" s="16"/>
      <c r="D175" s="80"/>
      <c r="E175" s="16"/>
      <c r="F175" s="80"/>
      <c r="G175" s="16"/>
      <c r="H175" s="16"/>
      <c r="I175" s="80"/>
      <c r="J175" s="16"/>
      <c r="K175" s="80"/>
      <c r="L175" s="16"/>
      <c r="M175" s="16"/>
      <c r="N175" s="16"/>
    </row>
    <row r="176" spans="1:14" x14ac:dyDescent="0.15">
      <c r="A176" s="288" t="s">
        <v>300</v>
      </c>
      <c r="B176" s="287"/>
      <c r="C176" s="60" t="s">
        <v>0</v>
      </c>
      <c r="D176" s="58">
        <f>D169+3</f>
        <v>76</v>
      </c>
      <c r="E176" s="24"/>
      <c r="F176" s="288" t="s">
        <v>300</v>
      </c>
      <c r="G176" s="287"/>
      <c r="H176" s="60" t="s">
        <v>0</v>
      </c>
      <c r="I176" s="58">
        <f>I169+3</f>
        <v>77</v>
      </c>
      <c r="J176" s="24"/>
      <c r="K176" s="288" t="s">
        <v>300</v>
      </c>
      <c r="L176" s="287"/>
      <c r="M176" s="60" t="s">
        <v>0</v>
      </c>
      <c r="N176" s="58">
        <f>N169+3</f>
        <v>78</v>
      </c>
    </row>
    <row r="177" spans="1:14" x14ac:dyDescent="0.15">
      <c r="A177" s="60" t="s">
        <v>16</v>
      </c>
      <c r="B177" s="58" t="str">
        <f>VLOOKUP(D176,数据库!$A$1:$J$64584,2,FALSE)</f>
        <v>BZC/1</v>
      </c>
      <c r="C177" s="60" t="s">
        <v>17</v>
      </c>
      <c r="D177" s="58" t="str">
        <f>VLOOKUP(D176,数据库!$A$1:$J$64584,3,FALSE)</f>
        <v>BZC/6</v>
      </c>
      <c r="E177" s="24"/>
      <c r="F177" s="61" t="s">
        <v>16</v>
      </c>
      <c r="G177" s="58" t="str">
        <f>VLOOKUP(I176,数据库!$A$1:$J$64584,2,FALSE)</f>
        <v>BZC/3</v>
      </c>
      <c r="H177" s="60" t="s">
        <v>17</v>
      </c>
      <c r="I177" s="58" t="str">
        <f>VLOOKUP(I176,数据库!$A$1:$J$64584,3,FALSE)</f>
        <v>MC/64(44)</v>
      </c>
      <c r="J177" s="24"/>
      <c r="K177" s="61" t="s">
        <v>16</v>
      </c>
      <c r="L177" s="58" t="str">
        <f>VLOOKUP(N176,数据库!$A$1:$J$64584,2,FALSE)</f>
        <v>BZC/5</v>
      </c>
      <c r="M177" s="60" t="s">
        <v>17</v>
      </c>
      <c r="N177" s="58" t="str">
        <f>VLOOKUP(N176,数据库!$A$1:$J$64584,3,FALSE)</f>
        <v>MC/54(14)</v>
      </c>
    </row>
    <row r="178" spans="1:14" x14ac:dyDescent="0.15">
      <c r="A178" s="60" t="s">
        <v>251</v>
      </c>
      <c r="B178" s="58" t="str">
        <f>VLOOKUP(D176,数据库!$A$1:$J$64584,6,FALSE)</f>
        <v>红4</v>
      </c>
      <c r="C178" s="58" t="s">
        <v>19</v>
      </c>
      <c r="D178" s="58" t="str">
        <f>VLOOKUP(D176,数据库!$A$1:$J$64584,7,FALSE)</f>
        <v>红4</v>
      </c>
      <c r="E178" s="24"/>
      <c r="F178" s="61" t="s">
        <v>251</v>
      </c>
      <c r="G178" s="58" t="str">
        <f>VLOOKUP(I176,数据库!$A$1:$J$64584,6,FALSE)</f>
        <v>红4</v>
      </c>
      <c r="H178" s="58" t="s">
        <v>19</v>
      </c>
      <c r="I178" s="58" t="str">
        <f>VLOOKUP(I176,数据库!$A$1:$J$64584,7,FALSE)</f>
        <v>红4</v>
      </c>
      <c r="J178" s="24"/>
      <c r="K178" s="61" t="s">
        <v>251</v>
      </c>
      <c r="L178" s="58" t="str">
        <f>VLOOKUP(N176,数据库!$A$1:$J$64584,6,FALSE)</f>
        <v>红4</v>
      </c>
      <c r="M178" s="58" t="s">
        <v>19</v>
      </c>
      <c r="N178" s="58" t="str">
        <f>VLOOKUP(N176,数据库!$A$1:$J$64584,7,FALSE)</f>
        <v>红4</v>
      </c>
    </row>
    <row r="179" spans="1:14" x14ac:dyDescent="0.15">
      <c r="A179" s="58" t="s">
        <v>247</v>
      </c>
      <c r="B179" s="58" t="str">
        <f>VLOOKUP(D176,数据库!$A$1:$J$64584,5,FALSE)</f>
        <v>0.5黑</v>
      </c>
      <c r="C179" s="26" t="s">
        <v>248</v>
      </c>
      <c r="D179" s="58" t="e">
        <f>VLOOKUP(D176,数据库!A:J,11,FALSE)</f>
        <v>#REF!</v>
      </c>
      <c r="E179" s="24"/>
      <c r="F179" s="60" t="s">
        <v>247</v>
      </c>
      <c r="G179" s="58" t="str">
        <f>VLOOKUP(I176,数据库!$A$1:$J$64584,5,FALSE)</f>
        <v>0.5黑</v>
      </c>
      <c r="H179" s="26" t="s">
        <v>248</v>
      </c>
      <c r="I179" s="58" t="e">
        <f>VLOOKUP(I176,数据库!$A$1:$J$64584,11,FALSE)</f>
        <v>#REF!</v>
      </c>
      <c r="J179" s="24"/>
      <c r="K179" s="60" t="s">
        <v>247</v>
      </c>
      <c r="L179" s="58" t="str">
        <f>VLOOKUP(N176,数据库!$A$1:$J$64584,5,FALSE)</f>
        <v>0.5黑</v>
      </c>
      <c r="M179" s="26" t="s">
        <v>248</v>
      </c>
      <c r="N179" s="26" t="e">
        <f>VLOOKUP(N176,数据库!$A$1:$J$64584,11,FALSE)</f>
        <v>#REF!</v>
      </c>
    </row>
    <row r="180" spans="1:14" x14ac:dyDescent="0.15">
      <c r="A180" s="58" t="s">
        <v>249</v>
      </c>
      <c r="B180" s="58">
        <f>VLOOKUP(D176,数据库!$A$1:$J$64584,9,FALSE)</f>
        <v>0</v>
      </c>
      <c r="C180" s="60" t="s">
        <v>280</v>
      </c>
      <c r="D180" s="26">
        <v>20</v>
      </c>
      <c r="E180" s="24"/>
      <c r="F180" s="60" t="s">
        <v>249</v>
      </c>
      <c r="G180" s="58">
        <f>VLOOKUP(I176,数据库!$A$1:$J$64584,9,FALSE)</f>
        <v>0</v>
      </c>
      <c r="H180" s="60" t="s">
        <v>280</v>
      </c>
      <c r="I180" s="26">
        <v>20</v>
      </c>
      <c r="J180" s="24"/>
      <c r="K180" s="60" t="s">
        <v>249</v>
      </c>
      <c r="L180" s="58">
        <f>VLOOKUP(N176,数据库!$A$1:$J$64584,9,FALSE)</f>
        <v>0</v>
      </c>
      <c r="M180" s="60" t="s">
        <v>280</v>
      </c>
      <c r="N180" s="60">
        <v>20</v>
      </c>
    </row>
    <row r="181" spans="1:14" x14ac:dyDescent="0.15">
      <c r="A181" s="58" t="s">
        <v>250</v>
      </c>
      <c r="B181" s="285" t="str">
        <f>VLOOKUP(D176,数据库!$A$1:$J$64584,4,FALSE)</f>
        <v>标准</v>
      </c>
      <c r="C181" s="286"/>
      <c r="D181" s="287"/>
      <c r="E181" s="24"/>
      <c r="F181" s="58" t="s">
        <v>250</v>
      </c>
      <c r="G181" s="285" t="str">
        <f>VLOOKUP(I176,数据库!$A$1:$J$64584,4,FALSE)</f>
        <v>标准</v>
      </c>
      <c r="H181" s="286"/>
      <c r="I181" s="287"/>
      <c r="J181" s="24"/>
      <c r="K181" s="58" t="s">
        <v>250</v>
      </c>
      <c r="L181" s="285" t="str">
        <f>VLOOKUP(N176,数据库!$A$1:$J$64584,4,FALSE)</f>
        <v>标准</v>
      </c>
      <c r="M181" s="286"/>
      <c r="N181" s="287"/>
    </row>
    <row r="182" spans="1:14" x14ac:dyDescent="0.15">
      <c r="A182" s="16"/>
      <c r="B182" s="16"/>
      <c r="C182" s="16"/>
      <c r="D182" s="80"/>
      <c r="E182" s="16"/>
      <c r="F182" s="80"/>
      <c r="G182" s="16"/>
      <c r="H182" s="16"/>
      <c r="I182" s="80"/>
      <c r="J182" s="16"/>
      <c r="K182" s="80"/>
      <c r="L182" s="16"/>
      <c r="M182" s="16"/>
      <c r="N182" s="16"/>
    </row>
    <row r="183" spans="1:14" x14ac:dyDescent="0.15">
      <c r="A183" s="288" t="s">
        <v>300</v>
      </c>
      <c r="B183" s="287"/>
      <c r="C183" s="60" t="s">
        <v>0</v>
      </c>
      <c r="D183" s="58">
        <f>D176+3</f>
        <v>79</v>
      </c>
      <c r="E183" s="24"/>
      <c r="F183" s="288" t="s">
        <v>300</v>
      </c>
      <c r="G183" s="287"/>
      <c r="H183" s="60" t="s">
        <v>0</v>
      </c>
      <c r="I183" s="58">
        <f>I176+3</f>
        <v>80</v>
      </c>
      <c r="J183" s="24"/>
      <c r="K183" s="288" t="s">
        <v>300</v>
      </c>
      <c r="L183" s="287"/>
      <c r="M183" s="60" t="s">
        <v>0</v>
      </c>
      <c r="N183" s="58">
        <f>N176+3</f>
        <v>81</v>
      </c>
    </row>
    <row r="184" spans="1:14" x14ac:dyDescent="0.15">
      <c r="A184" s="60" t="s">
        <v>16</v>
      </c>
      <c r="B184" s="58" t="str">
        <f>VLOOKUP(D183,数据库!$A$1:$J$64584,2,FALSE)</f>
        <v>BZC/A1</v>
      </c>
      <c r="C184" s="60" t="s">
        <v>17</v>
      </c>
      <c r="D184" s="58" t="str">
        <f>VLOOKUP(D183,数据库!$A$1:$J$64584,3,FALSE)</f>
        <v>MC/A1</v>
      </c>
      <c r="E184" s="24"/>
      <c r="F184" s="61" t="s">
        <v>16</v>
      </c>
      <c r="G184" s="58" t="str">
        <f>VLOOKUP(I183,数据库!$A$1:$J$64584,2,FALSE)</f>
        <v>BZC/A1</v>
      </c>
      <c r="H184" s="60" t="s">
        <v>17</v>
      </c>
      <c r="I184" s="58" t="str">
        <f>VLOOKUP(I183,数据库!$A$1:$J$64584,3,FALSE)</f>
        <v>MSC/2</v>
      </c>
      <c r="J184" s="24"/>
      <c r="K184" s="61" t="s">
        <v>16</v>
      </c>
      <c r="L184" s="58" t="str">
        <f>VLOOKUP(N183,数据库!$A$1:$J$64584,2,FALSE)</f>
        <v>MC1/R4</v>
      </c>
      <c r="M184" s="60" t="s">
        <v>17</v>
      </c>
      <c r="N184" s="58" t="str">
        <f>VLOOKUP(N183,数据库!$A$1:$J$64584,3,FALSE)</f>
        <v>MC/2</v>
      </c>
    </row>
    <row r="185" spans="1:14" x14ac:dyDescent="0.15">
      <c r="A185" s="60" t="s">
        <v>251</v>
      </c>
      <c r="B185" s="58" t="str">
        <f>VLOOKUP(D183,数据库!$A$1:$J$64584,6,FALSE)</f>
        <v>蓝4</v>
      </c>
      <c r="C185" s="58" t="s">
        <v>19</v>
      </c>
      <c r="D185" s="58" t="str">
        <f>VLOOKUP(D183,数据库!$A$1:$J$64584,7,FALSE)</f>
        <v>红4</v>
      </c>
      <c r="E185" s="24"/>
      <c r="F185" s="61" t="s">
        <v>251</v>
      </c>
      <c r="G185" s="58">
        <f>VLOOKUP(I183,数据库!$A$1:$J$64584,6,FALSE)</f>
        <v>0</v>
      </c>
      <c r="H185" s="58" t="s">
        <v>19</v>
      </c>
      <c r="I185" s="58" t="str">
        <f>VLOOKUP(I183,数据库!$A$1:$J$64584,7,FALSE)</f>
        <v>红4</v>
      </c>
      <c r="J185" s="24"/>
      <c r="K185" s="61" t="s">
        <v>251</v>
      </c>
      <c r="L185" s="58" t="str">
        <f>VLOOKUP(N183,数据库!$A$1:$J$64584,6,FALSE)</f>
        <v>蓝4</v>
      </c>
      <c r="M185" s="58" t="s">
        <v>19</v>
      </c>
      <c r="N185" s="58" t="str">
        <f>VLOOKUP(N183,数据库!$A$1:$J$64584,7,FALSE)</f>
        <v>蓝4(大功率时-蓝6圆)</v>
      </c>
    </row>
    <row r="186" spans="1:14" x14ac:dyDescent="0.15">
      <c r="A186" s="58" t="s">
        <v>247</v>
      </c>
      <c r="B186" s="58" t="str">
        <f>VLOOKUP(D183,数据库!$A$1:$J$64584,5,FALSE)</f>
        <v>0.5黑</v>
      </c>
      <c r="C186" s="26" t="s">
        <v>248</v>
      </c>
      <c r="D186" s="58" t="e">
        <f>VLOOKUP(D183,数据库!A:J,11,FALSE)</f>
        <v>#REF!</v>
      </c>
      <c r="E186" s="24"/>
      <c r="F186" s="60" t="s">
        <v>247</v>
      </c>
      <c r="G186" s="58" t="str">
        <f>VLOOKUP(I183,数据库!$A$1:$J$64584,5,FALSE)</f>
        <v>0.5黑</v>
      </c>
      <c r="H186" s="26" t="s">
        <v>248</v>
      </c>
      <c r="I186" s="58" t="e">
        <f>VLOOKUP(I183,数据库!$A$1:$J$64584,11,FALSE)</f>
        <v>#REF!</v>
      </c>
      <c r="J186" s="24"/>
      <c r="K186" s="60" t="s">
        <v>247</v>
      </c>
      <c r="L186" s="58" t="str">
        <f>VLOOKUP(N183,数据库!$A$1:$J$64584,5,FALSE)</f>
        <v>2.5黑</v>
      </c>
      <c r="M186" s="26" t="s">
        <v>248</v>
      </c>
      <c r="N186" s="26" t="e">
        <f>VLOOKUP(N183,数据库!$A$1:$J$64584,11,FALSE)</f>
        <v>#REF!</v>
      </c>
    </row>
    <row r="187" spans="1:14" x14ac:dyDescent="0.15">
      <c r="A187" s="58" t="s">
        <v>249</v>
      </c>
      <c r="B187" s="58">
        <f>VLOOKUP(D183,数据库!$A$1:$J$64584,9,FALSE)</f>
        <v>0</v>
      </c>
      <c r="C187" s="60" t="s">
        <v>280</v>
      </c>
      <c r="D187" s="26">
        <v>20</v>
      </c>
      <c r="E187" s="24"/>
      <c r="F187" s="60" t="s">
        <v>249</v>
      </c>
      <c r="G187" s="58">
        <f>VLOOKUP(I183,数据库!$A$1:$J$64584,9,FALSE)</f>
        <v>0</v>
      </c>
      <c r="H187" s="60" t="s">
        <v>280</v>
      </c>
      <c r="I187" s="26">
        <v>20</v>
      </c>
      <c r="J187" s="24"/>
      <c r="K187" s="60" t="s">
        <v>249</v>
      </c>
      <c r="L187" s="58" t="str">
        <f>VLOOKUP(N183,数据库!$A$1:$J$64584,9,FALSE)</f>
        <v>随设计书，注意功率大小</v>
      </c>
      <c r="M187" s="60" t="s">
        <v>280</v>
      </c>
      <c r="N187" s="60">
        <v>20</v>
      </c>
    </row>
    <row r="188" spans="1:14" x14ac:dyDescent="0.15">
      <c r="A188" s="58" t="s">
        <v>250</v>
      </c>
      <c r="B188" s="285" t="str">
        <f>VLOOKUP(D183,数据库!$A$1:$J$64584,4,FALSE)</f>
        <v>标准</v>
      </c>
      <c r="C188" s="286"/>
      <c r="D188" s="287"/>
      <c r="E188" s="24"/>
      <c r="F188" s="58" t="s">
        <v>250</v>
      </c>
      <c r="G188" s="285" t="str">
        <f>VLOOKUP(I183,数据库!$A$1:$J$64584,4,FALSE)</f>
        <v>标准</v>
      </c>
      <c r="H188" s="286"/>
      <c r="I188" s="287"/>
      <c r="J188" s="24"/>
      <c r="K188" s="58" t="s">
        <v>250</v>
      </c>
      <c r="L188" s="285" t="str">
        <f>VLOOKUP(N183,数据库!$A$1:$J$64584,4,FALSE)</f>
        <v>有封星接触器时+速度＜3.0m/s时</v>
      </c>
      <c r="M188" s="286"/>
      <c r="N188" s="287"/>
    </row>
    <row r="189" spans="1:14" x14ac:dyDescent="0.15">
      <c r="A189" s="16"/>
      <c r="B189" s="16"/>
      <c r="C189" s="16"/>
      <c r="D189" s="80"/>
      <c r="E189" s="16"/>
      <c r="F189" s="80"/>
      <c r="G189" s="16"/>
      <c r="H189" s="16"/>
      <c r="I189" s="80"/>
      <c r="J189" s="16"/>
      <c r="K189" s="80"/>
      <c r="L189" s="16"/>
      <c r="M189" s="16"/>
      <c r="N189" s="16"/>
    </row>
    <row r="190" spans="1:14" x14ac:dyDescent="0.15">
      <c r="A190" s="288" t="s">
        <v>300</v>
      </c>
      <c r="B190" s="287"/>
      <c r="C190" s="60" t="s">
        <v>0</v>
      </c>
      <c r="D190" s="58">
        <f>D183+3</f>
        <v>82</v>
      </c>
      <c r="E190" s="24"/>
      <c r="F190" s="288" t="s">
        <v>300</v>
      </c>
      <c r="G190" s="287"/>
      <c r="H190" s="60" t="s">
        <v>0</v>
      </c>
      <c r="I190" s="58">
        <f>I183+3</f>
        <v>83</v>
      </c>
      <c r="J190" s="24"/>
      <c r="K190" s="288" t="s">
        <v>300</v>
      </c>
      <c r="L190" s="287"/>
      <c r="M190" s="60" t="s">
        <v>0</v>
      </c>
      <c r="N190" s="58">
        <f>N183+3</f>
        <v>84</v>
      </c>
    </row>
    <row r="191" spans="1:14" x14ac:dyDescent="0.15">
      <c r="A191" s="60" t="s">
        <v>16</v>
      </c>
      <c r="B191" s="58" t="str">
        <f>VLOOKUP(D190,数据库!$A$1:$J$64584,2,FALSE)</f>
        <v>MC1/R1</v>
      </c>
      <c r="C191" s="60" t="s">
        <v>17</v>
      </c>
      <c r="D191" s="58" t="str">
        <f>VLOOKUP(D190,数据库!$A$1:$J$64584,3,FALSE)</f>
        <v>MC/6</v>
      </c>
      <c r="E191" s="24"/>
      <c r="F191" s="61" t="s">
        <v>16</v>
      </c>
      <c r="G191" s="58" t="str">
        <f>VLOOKUP(I190,数据库!$A$1:$J$64584,2,FALSE)</f>
        <v>MC1/R2</v>
      </c>
      <c r="H191" s="60" t="s">
        <v>17</v>
      </c>
      <c r="I191" s="58" t="str">
        <f>VLOOKUP(I190,数据库!$A$1:$J$64584,3,FALSE)</f>
        <v>MC/4</v>
      </c>
      <c r="J191" s="24"/>
      <c r="K191" s="61" t="s">
        <v>16</v>
      </c>
      <c r="L191" s="58" t="str">
        <f>VLOOKUP(N190,数据库!$A$1:$J$64584,2,FALSE)</f>
        <v>MC1/R2</v>
      </c>
      <c r="M191" s="60" t="s">
        <v>17</v>
      </c>
      <c r="N191" s="58" t="str">
        <f>VLOOKUP(N190,数据库!$A$1:$J$64584,3,FALSE)</f>
        <v xml:space="preserve"> MC1/R3</v>
      </c>
    </row>
    <row r="192" spans="1:14" x14ac:dyDescent="0.15">
      <c r="A192" s="60" t="s">
        <v>251</v>
      </c>
      <c r="B192" s="58" t="str">
        <f>VLOOKUP(D190,数据库!$A$1:$J$64584,6,FALSE)</f>
        <v>蓝4</v>
      </c>
      <c r="C192" s="58" t="s">
        <v>19</v>
      </c>
      <c r="D192" s="58" t="str">
        <f>VLOOKUP(D190,数据库!$A$1:$J$64584,7,FALSE)</f>
        <v>蓝4(大功率时-蓝6圆)</v>
      </c>
      <c r="E192" s="24"/>
      <c r="F192" s="61" t="s">
        <v>251</v>
      </c>
      <c r="G192" s="58" t="str">
        <f>VLOOKUP(I190,数据库!$A$1:$J$64584,6,FALSE)</f>
        <v>蓝4</v>
      </c>
      <c r="H192" s="58" t="s">
        <v>19</v>
      </c>
      <c r="I192" s="58" t="str">
        <f>VLOOKUP(I190,数据库!$A$1:$J$64584,7,FALSE)</f>
        <v>蓝4(大功率时-蓝6圆)</v>
      </c>
      <c r="J192" s="24"/>
      <c r="K192" s="61" t="s">
        <v>251</v>
      </c>
      <c r="L192" s="58" t="str">
        <f>VLOOKUP(N190,数据库!$A$1:$J$64584,6,FALSE)</f>
        <v>蓝4</v>
      </c>
      <c r="M192" s="58" t="s">
        <v>19</v>
      </c>
      <c r="N192" s="58" t="str">
        <f>VLOOKUP(N190,数据库!$A$1:$J$64584,7,FALSE)</f>
        <v>蓝4</v>
      </c>
    </row>
    <row r="193" spans="1:14" x14ac:dyDescent="0.15">
      <c r="A193" s="58" t="s">
        <v>247</v>
      </c>
      <c r="B193" s="58" t="str">
        <f>VLOOKUP(D190,数据库!$A$1:$J$64584,5,FALSE)</f>
        <v>2.5黑</v>
      </c>
      <c r="C193" s="26" t="s">
        <v>248</v>
      </c>
      <c r="D193" s="58" t="e">
        <f>VLOOKUP(D190,数据库!A:J,11,FALSE)</f>
        <v>#REF!</v>
      </c>
      <c r="E193" s="24"/>
      <c r="F193" s="60" t="s">
        <v>247</v>
      </c>
      <c r="G193" s="58" t="str">
        <f>VLOOKUP(I190,数据库!$A$1:$J$64584,5,FALSE)</f>
        <v>2.5黑</v>
      </c>
      <c r="H193" s="26" t="s">
        <v>248</v>
      </c>
      <c r="I193" s="58" t="e">
        <f>VLOOKUP(I190,数据库!$A$1:$J$64584,11,FALSE)</f>
        <v>#REF!</v>
      </c>
      <c r="J193" s="24"/>
      <c r="K193" s="60" t="s">
        <v>247</v>
      </c>
      <c r="L193" s="58" t="str">
        <f>VLOOKUP(N190,数据库!$A$1:$J$64584,5,FALSE)</f>
        <v>2.5黑</v>
      </c>
      <c r="M193" s="26" t="s">
        <v>248</v>
      </c>
      <c r="N193" s="26" t="e">
        <f>VLOOKUP(N190,数据库!$A$1:$J$64584,11,FALSE)</f>
        <v>#REF!</v>
      </c>
    </row>
    <row r="194" spans="1:14" x14ac:dyDescent="0.15">
      <c r="A194" s="58" t="s">
        <v>249</v>
      </c>
      <c r="B194" s="58" t="str">
        <f>VLOOKUP(D190,数据库!$A$1:$J$64584,9,FALSE)</f>
        <v>随设计书，注意功率大小</v>
      </c>
      <c r="C194" s="60" t="s">
        <v>280</v>
      </c>
      <c r="D194" s="26">
        <v>20</v>
      </c>
      <c r="E194" s="24"/>
      <c r="F194" s="60" t="s">
        <v>249</v>
      </c>
      <c r="G194" s="58" t="str">
        <f>VLOOKUP(I190,数据库!$A$1:$J$64584,9,FALSE)</f>
        <v>随设计书，注意功率大小</v>
      </c>
      <c r="H194" s="60" t="s">
        <v>280</v>
      </c>
      <c r="I194" s="26">
        <v>20</v>
      </c>
      <c r="J194" s="24"/>
      <c r="K194" s="60" t="s">
        <v>249</v>
      </c>
      <c r="L194" s="58" t="str">
        <f>VLOOKUP(N190,数据库!$A$1:$J$64584,9,FALSE)</f>
        <v>随设计书，注意功率大小</v>
      </c>
      <c r="M194" s="60" t="s">
        <v>280</v>
      </c>
      <c r="N194" s="60">
        <v>20</v>
      </c>
    </row>
    <row r="195" spans="1:14" x14ac:dyDescent="0.15">
      <c r="A195" s="58" t="s">
        <v>250</v>
      </c>
      <c r="B195" s="285" t="str">
        <f>VLOOKUP(D190,数据库!$A$1:$J$64584,4,FALSE)</f>
        <v>有封星接触器时+速度＜3.0m/s时</v>
      </c>
      <c r="C195" s="286"/>
      <c r="D195" s="287"/>
      <c r="E195" s="24"/>
      <c r="F195" s="58" t="s">
        <v>250</v>
      </c>
      <c r="G195" s="285" t="str">
        <f>VLOOKUP(I190,数据库!$A$1:$J$64584,4,FALSE)</f>
        <v>有封星接触器时+速度＜3.0m/s时</v>
      </c>
      <c r="H195" s="286"/>
      <c r="I195" s="287"/>
      <c r="J195" s="24"/>
      <c r="K195" s="58" t="s">
        <v>250</v>
      </c>
      <c r="L195" s="285" t="str">
        <f>VLOOKUP(N190,数据库!$A$1:$J$64584,4,FALSE)</f>
        <v>有封星接触器时+速度＜3.0m/s时</v>
      </c>
      <c r="M195" s="286"/>
      <c r="N195" s="287"/>
    </row>
    <row r="196" spans="1:14" x14ac:dyDescent="0.15">
      <c r="A196" s="16"/>
      <c r="B196" s="16"/>
      <c r="C196" s="16"/>
      <c r="D196" s="80"/>
      <c r="E196" s="16"/>
      <c r="F196" s="80"/>
      <c r="G196" s="16"/>
      <c r="H196" s="16"/>
      <c r="I196" s="80"/>
      <c r="J196" s="16"/>
      <c r="K196" s="80"/>
      <c r="L196" s="16"/>
      <c r="M196" s="16"/>
      <c r="N196" s="16"/>
    </row>
    <row r="197" spans="1:14" x14ac:dyDescent="0.15">
      <c r="A197" s="277" t="s">
        <v>300</v>
      </c>
      <c r="B197" s="278"/>
      <c r="C197" s="60" t="s">
        <v>0</v>
      </c>
      <c r="D197" s="58">
        <f>D190+3</f>
        <v>85</v>
      </c>
      <c r="E197" s="24"/>
      <c r="F197" s="277" t="s">
        <v>300</v>
      </c>
      <c r="G197" s="278"/>
      <c r="H197" s="60" t="s">
        <v>0</v>
      </c>
      <c r="I197" s="58">
        <f>I190+3</f>
        <v>86</v>
      </c>
      <c r="J197" s="24"/>
      <c r="K197" s="277" t="s">
        <v>300</v>
      </c>
      <c r="L197" s="278"/>
      <c r="M197" s="60" t="s">
        <v>0</v>
      </c>
      <c r="N197" s="58">
        <f>N190+3</f>
        <v>87</v>
      </c>
    </row>
    <row r="198" spans="1:14" x14ac:dyDescent="0.15">
      <c r="A198" s="60" t="s">
        <v>16</v>
      </c>
      <c r="B198" s="58" t="str">
        <f>VLOOKUP(D197,数据库!$A$1:$J$64584,2,FALSE)</f>
        <v>MC1/1</v>
      </c>
      <c r="C198" s="60" t="s">
        <v>17</v>
      </c>
      <c r="D198" s="58" t="str">
        <f>VLOOKUP(D197,数据库!$A$1:$J$64584,3,FALSE)</f>
        <v>MC/2</v>
      </c>
      <c r="E198" s="24"/>
      <c r="F198" s="61" t="s">
        <v>16</v>
      </c>
      <c r="G198" s="58" t="str">
        <f>VLOOKUP(I197,数据库!$A$1:$J$64584,2,FALSE)</f>
        <v>MC1/4</v>
      </c>
      <c r="H198" s="60" t="s">
        <v>17</v>
      </c>
      <c r="I198" s="58" t="str">
        <f>VLOOKUP(I197,数据库!$A$1:$J$64584,3,FALSE)</f>
        <v>MC/6</v>
      </c>
      <c r="J198" s="24"/>
      <c r="K198" s="61" t="s">
        <v>16</v>
      </c>
      <c r="L198" s="58" t="str">
        <f>VLOOKUP(N197,数据库!$A$1:$J$64584,2,FALSE)</f>
        <v>MC1/2</v>
      </c>
      <c r="M198" s="60" t="s">
        <v>17</v>
      </c>
      <c r="N198" s="58" t="str">
        <f>VLOOKUP(N197,数据库!$A$1:$J$64584,3,FALSE)</f>
        <v>MC/4</v>
      </c>
    </row>
    <row r="199" spans="1:14" x14ac:dyDescent="0.15">
      <c r="A199" s="60" t="s">
        <v>251</v>
      </c>
      <c r="B199" s="58" t="str">
        <f>VLOOKUP(D197,数据库!$A$1:$J$64584,6,FALSE)</f>
        <v>蓝4</v>
      </c>
      <c r="C199" s="58" t="s">
        <v>19</v>
      </c>
      <c r="D199" s="58" t="str">
        <f>VLOOKUP(D197,数据库!$A$1:$J$64584,7,FALSE)</f>
        <v>蓝4(大功率时-蓝6圆)</v>
      </c>
      <c r="E199" s="24"/>
      <c r="F199" s="61" t="s">
        <v>251</v>
      </c>
      <c r="G199" s="58" t="str">
        <f>VLOOKUP(I197,数据库!$A$1:$J$64584,6,FALSE)</f>
        <v>蓝4</v>
      </c>
      <c r="H199" s="58" t="s">
        <v>19</v>
      </c>
      <c r="I199" s="58" t="str">
        <f>VLOOKUP(I197,数据库!$A$1:$J$64584,7,FALSE)</f>
        <v>蓝4(大功率时-蓝7圆)</v>
      </c>
      <c r="J199" s="24"/>
      <c r="K199" s="61" t="s">
        <v>251</v>
      </c>
      <c r="L199" s="58" t="str">
        <f>VLOOKUP(N197,数据库!$A$1:$J$64584,6,FALSE)</f>
        <v>蓝4</v>
      </c>
      <c r="M199" s="58" t="s">
        <v>19</v>
      </c>
      <c r="N199" s="58" t="str">
        <f>VLOOKUP(N197,数据库!$A$1:$J$64584,7,FALSE)</f>
        <v>蓝4(大功率时-蓝8圆)</v>
      </c>
    </row>
    <row r="200" spans="1:14" x14ac:dyDescent="0.15">
      <c r="A200" s="58" t="s">
        <v>247</v>
      </c>
      <c r="B200" s="58" t="str">
        <f>VLOOKUP(D197,数据库!$A$1:$J$64584,5,FALSE)</f>
        <v>2.5黑</v>
      </c>
      <c r="C200" s="26" t="s">
        <v>248</v>
      </c>
      <c r="D200" s="58" t="e">
        <f>VLOOKUP(D197,数据库!A:J,11,FALSE)</f>
        <v>#REF!</v>
      </c>
      <c r="E200" s="24"/>
      <c r="F200" s="60" t="s">
        <v>247</v>
      </c>
      <c r="G200" s="58" t="str">
        <f>VLOOKUP(I197,数据库!$A$1:$J$64584,5,FALSE)</f>
        <v>2.5黑</v>
      </c>
      <c r="H200" s="26" t="s">
        <v>248</v>
      </c>
      <c r="I200" s="58" t="e">
        <f>VLOOKUP(I197,数据库!$A$1:$J$64584,11,FALSE)</f>
        <v>#REF!</v>
      </c>
      <c r="J200" s="24"/>
      <c r="K200" s="60" t="s">
        <v>247</v>
      </c>
      <c r="L200" s="58" t="str">
        <f>VLOOKUP(N197,数据库!$A$1:$J$64584,5,FALSE)</f>
        <v>2.5黑</v>
      </c>
      <c r="M200" s="26" t="s">
        <v>248</v>
      </c>
      <c r="N200" s="26" t="e">
        <f>VLOOKUP(N197,数据库!$A$1:$J$64584,11,FALSE)</f>
        <v>#REF!</v>
      </c>
    </row>
    <row r="201" spans="1:14" x14ac:dyDescent="0.15">
      <c r="A201" s="58" t="s">
        <v>249</v>
      </c>
      <c r="B201" s="58" t="str">
        <f>VLOOKUP(D197,数据库!$A$1:$J$64584,9,FALSE)</f>
        <v>随设计书</v>
      </c>
      <c r="C201" s="60" t="s">
        <v>280</v>
      </c>
      <c r="D201" s="26">
        <v>20</v>
      </c>
      <c r="E201" s="24"/>
      <c r="F201" s="60" t="s">
        <v>249</v>
      </c>
      <c r="G201" s="58" t="str">
        <f>VLOOKUP(I197,数据库!$A$1:$J$64584,9,FALSE)</f>
        <v>随设计书</v>
      </c>
      <c r="H201" s="60" t="s">
        <v>280</v>
      </c>
      <c r="I201" s="26">
        <v>20</v>
      </c>
      <c r="J201" s="24"/>
      <c r="K201" s="60" t="s">
        <v>249</v>
      </c>
      <c r="L201" s="58" t="str">
        <f>VLOOKUP(N197,数据库!$A$1:$J$64584,9,FALSE)</f>
        <v>随设计书</v>
      </c>
      <c r="M201" s="60" t="s">
        <v>280</v>
      </c>
      <c r="N201" s="60">
        <v>20</v>
      </c>
    </row>
    <row r="202" spans="1:14" x14ac:dyDescent="0.15">
      <c r="A202" s="58" t="s">
        <v>250</v>
      </c>
      <c r="B202" s="279" t="str">
        <f>VLOOKUP(D197,数据库!$A$1:$J$64584,4,FALSE)</f>
        <v>有封星接触器时+速度≥3.0m/s时</v>
      </c>
      <c r="C202" s="280"/>
      <c r="D202" s="281"/>
      <c r="E202" s="24"/>
      <c r="F202" s="58" t="s">
        <v>250</v>
      </c>
      <c r="G202" s="279" t="str">
        <f>VLOOKUP(I197,数据库!$A$1:$J$64584,4,FALSE)</f>
        <v>有封星接触器时+速度≥3.0m/s时</v>
      </c>
      <c r="H202" s="280"/>
      <c r="I202" s="281"/>
      <c r="J202" s="24"/>
      <c r="K202" s="58" t="s">
        <v>250</v>
      </c>
      <c r="L202" s="279" t="str">
        <f>VLOOKUP(N197,数据库!$A$1:$J$64584,4,FALSE)</f>
        <v>有封星接触器时+速度≥3.0m/s时</v>
      </c>
      <c r="M202" s="280"/>
      <c r="N202" s="281"/>
    </row>
    <row r="203" spans="1:14" x14ac:dyDescent="0.15">
      <c r="A203" s="16"/>
      <c r="B203" s="16"/>
      <c r="C203" s="16"/>
      <c r="D203" s="80"/>
      <c r="E203" s="16"/>
      <c r="F203" s="80"/>
      <c r="G203" s="16"/>
      <c r="H203" s="16"/>
      <c r="I203" s="80"/>
      <c r="J203" s="16"/>
      <c r="K203" s="80"/>
      <c r="L203" s="16"/>
      <c r="M203" s="16"/>
      <c r="N203" s="16"/>
    </row>
    <row r="204" spans="1:14" x14ac:dyDescent="0.15">
      <c r="A204" s="288" t="s">
        <v>300</v>
      </c>
      <c r="B204" s="287"/>
      <c r="C204" s="60" t="s">
        <v>0</v>
      </c>
      <c r="D204" s="58">
        <f>D197+3</f>
        <v>88</v>
      </c>
      <c r="E204" s="24"/>
      <c r="F204" s="288" t="s">
        <v>300</v>
      </c>
      <c r="G204" s="287"/>
      <c r="H204" s="60" t="s">
        <v>0</v>
      </c>
      <c r="I204" s="58">
        <f>I197+3</f>
        <v>89</v>
      </c>
      <c r="J204" s="24"/>
      <c r="K204" s="288" t="s">
        <v>300</v>
      </c>
      <c r="L204" s="287"/>
      <c r="M204" s="60" t="s">
        <v>0</v>
      </c>
      <c r="N204" s="58">
        <f>N197+3</f>
        <v>90</v>
      </c>
    </row>
    <row r="205" spans="1:14" x14ac:dyDescent="0.15">
      <c r="A205" s="60" t="s">
        <v>16</v>
      </c>
      <c r="B205" s="58" t="str">
        <f>VLOOKUP(D204,数据库!$A$1:$J$64584,2,FALSE)</f>
        <v>MC1/2</v>
      </c>
      <c r="C205" s="60" t="s">
        <v>17</v>
      </c>
      <c r="D205" s="58" t="str">
        <f>VLOOKUP(D204,数据库!$A$1:$J$64584,3,FALSE)</f>
        <v>MC1/3</v>
      </c>
      <c r="E205" s="24"/>
      <c r="F205" s="61" t="s">
        <v>16</v>
      </c>
      <c r="G205" s="58" t="str">
        <f>VLOOKUP(I204,数据库!$A$1:$J$64584,2,FALSE)</f>
        <v>LBQ/N(4)</v>
      </c>
      <c r="H205" s="60" t="s">
        <v>17</v>
      </c>
      <c r="I205" s="58" t="str">
        <f>VLOOKUP(I204,数据库!$A$1:$J$64584,3,FALSE)</f>
        <v>端子排/N</v>
      </c>
      <c r="J205" s="24"/>
      <c r="K205" s="61" t="s">
        <v>16</v>
      </c>
      <c r="L205" s="58" t="str">
        <f>VLOOKUP(N204,数据库!$A$1:$J$64584,2,FALSE)</f>
        <v>KAP/1</v>
      </c>
      <c r="M205" s="60" t="s">
        <v>17</v>
      </c>
      <c r="N205" s="58" t="str">
        <f>VLOOKUP(N204,数据库!$A$1:$J$64584,3,FALSE)</f>
        <v>K12/2</v>
      </c>
    </row>
    <row r="206" spans="1:14" x14ac:dyDescent="0.15">
      <c r="A206" s="60" t="s">
        <v>251</v>
      </c>
      <c r="B206" s="58" t="str">
        <f>VLOOKUP(D204,数据库!$A$1:$J$64584,6,FALSE)</f>
        <v>蓝4</v>
      </c>
      <c r="C206" s="58" t="s">
        <v>19</v>
      </c>
      <c r="D206" s="58" t="str">
        <f>VLOOKUP(D204,数据库!$A$1:$J$64584,7,FALSE)</f>
        <v>蓝4</v>
      </c>
      <c r="E206" s="24"/>
      <c r="F206" s="61" t="s">
        <v>251</v>
      </c>
      <c r="G206" s="58" t="str">
        <f>VLOOKUP(I204,数据库!$A$1:$J$64584,6,FALSE)</f>
        <v>红6圆</v>
      </c>
      <c r="H206" s="58" t="s">
        <v>19</v>
      </c>
      <c r="I206" s="58" t="str">
        <f>VLOOKUP(I204,数据库!$A$1:$J$64584,7,FALSE)</f>
        <v>101蓝针</v>
      </c>
      <c r="J206" s="24"/>
      <c r="K206" s="61" t="s">
        <v>251</v>
      </c>
      <c r="L206" s="58" t="str">
        <f>VLOOKUP(N204,数据库!$A$1:$J$64584,6,FALSE)</f>
        <v>剥8</v>
      </c>
      <c r="M206" s="58" t="s">
        <v>19</v>
      </c>
      <c r="N206" s="58" t="str">
        <f>VLOOKUP(N204,数据库!$A$1:$J$64584,7,FALSE)</f>
        <v>蓝3</v>
      </c>
    </row>
    <row r="207" spans="1:14" x14ac:dyDescent="0.15">
      <c r="A207" s="58" t="s">
        <v>247</v>
      </c>
      <c r="B207" s="58" t="str">
        <f>VLOOKUP(D204,数据库!$A$1:$J$64584,5,FALSE)</f>
        <v>2.5黑</v>
      </c>
      <c r="C207" s="26" t="s">
        <v>248</v>
      </c>
      <c r="D207" s="58" t="e">
        <f>VLOOKUP(D204,数据库!A:J,11,FALSE)</f>
        <v>#REF!</v>
      </c>
      <c r="E207" s="24"/>
      <c r="F207" s="60" t="s">
        <v>247</v>
      </c>
      <c r="G207" s="58" t="str">
        <f>VLOOKUP(I204,数据库!$A$1:$J$64584,5,FALSE)</f>
        <v>0.75黑</v>
      </c>
      <c r="H207" s="26" t="s">
        <v>248</v>
      </c>
      <c r="I207" s="58" t="e">
        <f>VLOOKUP(I204,数据库!$A$1:$J$64584,11,FALSE)</f>
        <v>#REF!</v>
      </c>
      <c r="J207" s="24"/>
      <c r="K207" s="60" t="s">
        <v>247</v>
      </c>
      <c r="L207" s="58" t="str">
        <f>VLOOKUP(N204,数据库!$A$1:$J$64584,5,FALSE)</f>
        <v>0.75黑</v>
      </c>
      <c r="M207" s="26" t="s">
        <v>248</v>
      </c>
      <c r="N207" s="26" t="e">
        <f>VLOOKUP(N204,数据库!$A$1:$J$64584,11,FALSE)</f>
        <v>#REF!</v>
      </c>
    </row>
    <row r="208" spans="1:14" x14ac:dyDescent="0.15">
      <c r="A208" s="58" t="s">
        <v>249</v>
      </c>
      <c r="B208" s="58" t="str">
        <f>VLOOKUP(D204,数据库!$A$1:$J$64584,9,FALSE)</f>
        <v>随设计书</v>
      </c>
      <c r="C208" s="60" t="s">
        <v>280</v>
      </c>
      <c r="D208" s="26">
        <v>20</v>
      </c>
      <c r="E208" s="24"/>
      <c r="F208" s="60" t="s">
        <v>249</v>
      </c>
      <c r="G208" s="58" t="str">
        <f>VLOOKUP(I204,数据库!$A$1:$J$64584,9,FALSE)</f>
        <v>随设计书</v>
      </c>
      <c r="H208" s="60" t="s">
        <v>280</v>
      </c>
      <c r="I208" s="26">
        <v>20</v>
      </c>
      <c r="J208" s="24"/>
      <c r="K208" s="60" t="s">
        <v>249</v>
      </c>
      <c r="L208" s="58">
        <f>VLOOKUP(N204,数据库!$A$1:$J$64584,9,FALSE)</f>
        <v>0</v>
      </c>
      <c r="M208" s="60" t="s">
        <v>280</v>
      </c>
      <c r="N208" s="60">
        <v>20</v>
      </c>
    </row>
    <row r="209" spans="1:14" x14ac:dyDescent="0.15">
      <c r="A209" s="58" t="s">
        <v>250</v>
      </c>
      <c r="B209" s="285" t="str">
        <f>VLOOKUP(D204,数据库!$A$1:$J$64584,4,FALSE)</f>
        <v>有封星接触器时+速度≥3.0m/s时</v>
      </c>
      <c r="C209" s="286"/>
      <c r="D209" s="287"/>
      <c r="E209" s="24"/>
      <c r="F209" s="58" t="s">
        <v>250</v>
      </c>
      <c r="G209" s="285" t="str">
        <f>VLOOKUP(I204,数据库!$A$1:$J$64584,4,FALSE)</f>
        <v>有滤波器时+无停电救援</v>
      </c>
      <c r="H209" s="286"/>
      <c r="I209" s="287"/>
      <c r="J209" s="24"/>
      <c r="K209" s="58" t="s">
        <v>250</v>
      </c>
      <c r="L209" s="285" t="str">
        <f>VLOOKUP(N204,数据库!$A$1:$J$64584,4,FALSE)</f>
        <v>无机房</v>
      </c>
      <c r="M209" s="286"/>
      <c r="N209" s="287"/>
    </row>
    <row r="210" spans="1:14" x14ac:dyDescent="0.15">
      <c r="A210" s="16"/>
      <c r="B210" s="16"/>
      <c r="C210" s="16"/>
      <c r="D210" s="80"/>
      <c r="E210" s="16"/>
      <c r="F210" s="80"/>
      <c r="G210" s="16"/>
      <c r="H210" s="16"/>
      <c r="I210" s="80"/>
      <c r="J210" s="16"/>
      <c r="K210" s="80"/>
      <c r="L210" s="16"/>
      <c r="M210" s="16"/>
      <c r="N210" s="16"/>
    </row>
    <row r="211" spans="1:14" x14ac:dyDescent="0.15">
      <c r="A211" s="277" t="s">
        <v>300</v>
      </c>
      <c r="B211" s="278"/>
      <c r="C211" s="60" t="s">
        <v>0</v>
      </c>
      <c r="D211" s="58">
        <f>D204+3</f>
        <v>91</v>
      </c>
      <c r="E211" s="24"/>
      <c r="F211" s="277" t="s">
        <v>300</v>
      </c>
      <c r="G211" s="278"/>
      <c r="H211" s="60" t="s">
        <v>0</v>
      </c>
      <c r="I211" s="58">
        <f>I204+3</f>
        <v>92</v>
      </c>
      <c r="J211" s="24"/>
      <c r="K211" s="277" t="s">
        <v>300</v>
      </c>
      <c r="L211" s="278"/>
      <c r="M211" s="60" t="s">
        <v>0</v>
      </c>
      <c r="N211" s="58">
        <f>N204+3</f>
        <v>93</v>
      </c>
    </row>
    <row r="212" spans="1:14" x14ac:dyDescent="0.15">
      <c r="A212" s="60" t="s">
        <v>16</v>
      </c>
      <c r="B212" s="58" t="str">
        <f>VLOOKUP(D211,数据库!$A$1:$J$64584,2,FALSE)</f>
        <v>JZK/A(2)</v>
      </c>
      <c r="C212" s="60" t="s">
        <v>17</v>
      </c>
      <c r="D212" s="58" t="str">
        <f>VLOOKUP(D211,数据库!$A$1:$J$64584,3,FALSE)</f>
        <v>K12/2</v>
      </c>
      <c r="E212" s="24"/>
      <c r="F212" s="61" t="s">
        <v>16</v>
      </c>
      <c r="G212" s="58" t="str">
        <f>VLOOKUP(I211,数据库!$A$1:$J$64584,2,FALSE)</f>
        <v>KAP/2</v>
      </c>
      <c r="H212" s="60" t="s">
        <v>17</v>
      </c>
      <c r="I212" s="58" t="str">
        <f>VLOOKUP(I211,数据库!$A$1:$J$64584,3,FALSE)</f>
        <v>K12/HN</v>
      </c>
      <c r="J212" s="24"/>
      <c r="K212" s="61" t="s">
        <v>16</v>
      </c>
      <c r="L212" s="58" t="str">
        <f>VLOOKUP(N211,数据库!$A$1:$J$64584,2,FALSE)</f>
        <v>ID/3</v>
      </c>
      <c r="M212" s="60" t="s">
        <v>17</v>
      </c>
      <c r="N212" s="58" t="str">
        <f>VLOOKUP(N211,数据库!$A$1:$J$64584,3,FALSE)</f>
        <v>K12/HN</v>
      </c>
    </row>
    <row r="213" spans="1:14" x14ac:dyDescent="0.15">
      <c r="A213" s="60" t="s">
        <v>251</v>
      </c>
      <c r="B213" s="58" t="str">
        <f>VLOOKUP(D211,数据库!$A$1:$J$64584,6,FALSE)</f>
        <v>131蓝4</v>
      </c>
      <c r="C213" s="58" t="s">
        <v>19</v>
      </c>
      <c r="D213" s="58">
        <f>VLOOKUP(D211,数据库!$A$1:$J$64584,7,FALSE)</f>
        <v>0</v>
      </c>
      <c r="E213" s="24"/>
      <c r="F213" s="61" t="s">
        <v>251</v>
      </c>
      <c r="G213" s="58" t="str">
        <f>VLOOKUP(I211,数据库!$A$1:$J$64584,6,FALSE)</f>
        <v>剥8</v>
      </c>
      <c r="H213" s="58" t="s">
        <v>19</v>
      </c>
      <c r="I213" s="58" t="str">
        <f>VLOOKUP(I211,数据库!$A$1:$J$64584,7,FALSE)</f>
        <v>蓝3</v>
      </c>
      <c r="J213" s="24"/>
      <c r="K213" s="61" t="s">
        <v>251</v>
      </c>
      <c r="L213" s="58" t="str">
        <f>VLOOKUP(N211,数据库!$A$1:$J$64584,6,FALSE)</f>
        <v>剥8</v>
      </c>
      <c r="M213" s="58" t="s">
        <v>19</v>
      </c>
      <c r="N213" s="58">
        <f>VLOOKUP(N211,数据库!$A$1:$J$64584,7,FALSE)</f>
        <v>0</v>
      </c>
    </row>
    <row r="214" spans="1:14" x14ac:dyDescent="0.15">
      <c r="A214" s="58" t="s">
        <v>247</v>
      </c>
      <c r="B214" s="58" t="str">
        <f>VLOOKUP(D211,数据库!$A$1:$J$64584,5,FALSE)</f>
        <v>0.75黑</v>
      </c>
      <c r="C214" s="26" t="s">
        <v>248</v>
      </c>
      <c r="D214" s="58" t="e">
        <f>VLOOKUP(D211,数据库!A:J,11,FALSE)</f>
        <v>#REF!</v>
      </c>
      <c r="E214" s="24"/>
      <c r="F214" s="60" t="s">
        <v>247</v>
      </c>
      <c r="G214" s="58" t="str">
        <f>VLOOKUP(I211,数据库!$A$1:$J$64584,5,FALSE)</f>
        <v>0.75黑</v>
      </c>
      <c r="H214" s="26" t="s">
        <v>248</v>
      </c>
      <c r="I214" s="58" t="e">
        <f>VLOOKUP(I211,数据库!$A$1:$J$64584,11,FALSE)</f>
        <v>#REF!</v>
      </c>
      <c r="J214" s="24"/>
      <c r="K214" s="60" t="s">
        <v>247</v>
      </c>
      <c r="L214" s="58" t="str">
        <f>VLOOKUP(N211,数据库!$A$1:$J$64584,5,FALSE)</f>
        <v>0.75黑</v>
      </c>
      <c r="M214" s="26" t="s">
        <v>248</v>
      </c>
      <c r="N214" s="26" t="e">
        <f>VLOOKUP(N211,数据库!$A$1:$J$64584,11,FALSE)</f>
        <v>#REF!</v>
      </c>
    </row>
    <row r="215" spans="1:14" x14ac:dyDescent="0.15">
      <c r="A215" s="58" t="s">
        <v>249</v>
      </c>
      <c r="B215" s="58">
        <f>VLOOKUP(D211,数据库!$A$1:$J$64584,9,FALSE)</f>
        <v>0</v>
      </c>
      <c r="C215" s="60" t="s">
        <v>280</v>
      </c>
      <c r="D215" s="26">
        <v>20</v>
      </c>
      <c r="E215" s="24"/>
      <c r="F215" s="60" t="s">
        <v>249</v>
      </c>
      <c r="G215" s="58">
        <f>VLOOKUP(I211,数据库!$A$1:$J$64584,9,FALSE)</f>
        <v>0</v>
      </c>
      <c r="H215" s="60" t="s">
        <v>280</v>
      </c>
      <c r="I215" s="26">
        <v>20</v>
      </c>
      <c r="J215" s="24"/>
      <c r="K215" s="60" t="s">
        <v>249</v>
      </c>
      <c r="L215" s="58">
        <f>VLOOKUP(N211,数据库!$A$1:$J$64584,9,FALSE)</f>
        <v>0</v>
      </c>
      <c r="M215" s="60" t="s">
        <v>280</v>
      </c>
      <c r="N215" s="60">
        <v>20</v>
      </c>
    </row>
    <row r="216" spans="1:14" x14ac:dyDescent="0.15">
      <c r="A216" s="58" t="s">
        <v>250</v>
      </c>
      <c r="B216" s="279" t="str">
        <f>VLOOKUP(D211,数据库!$A$1:$J$64584,4,FALSE)</f>
        <v>无机房</v>
      </c>
      <c r="C216" s="280"/>
      <c r="D216" s="281"/>
      <c r="E216" s="24"/>
      <c r="F216" s="58" t="s">
        <v>250</v>
      </c>
      <c r="G216" s="279" t="str">
        <f>VLOOKUP(I211,数据库!$A$1:$J$64584,4,FALSE)</f>
        <v>无机房</v>
      </c>
      <c r="H216" s="280"/>
      <c r="I216" s="281"/>
      <c r="J216" s="24"/>
      <c r="K216" s="58" t="s">
        <v>250</v>
      </c>
      <c r="L216" s="279" t="str">
        <f>VLOOKUP(N211,数据库!$A$1:$J$64584,4,FALSE)</f>
        <v>无机房</v>
      </c>
      <c r="M216" s="280"/>
      <c r="N216" s="281"/>
    </row>
    <row r="217" spans="1:14" x14ac:dyDescent="0.15">
      <c r="A217" s="16"/>
      <c r="B217" s="16"/>
      <c r="C217" s="16"/>
      <c r="D217" s="80"/>
      <c r="E217" s="16"/>
      <c r="F217" s="80"/>
      <c r="G217" s="16"/>
      <c r="H217" s="16"/>
      <c r="I217" s="80"/>
      <c r="J217" s="16"/>
      <c r="K217" s="80"/>
      <c r="L217" s="16"/>
      <c r="M217" s="16"/>
      <c r="N217" s="16"/>
    </row>
    <row r="218" spans="1:14" x14ac:dyDescent="0.15">
      <c r="A218" s="277" t="s">
        <v>300</v>
      </c>
      <c r="B218" s="278"/>
      <c r="C218" s="60" t="s">
        <v>0</v>
      </c>
      <c r="D218" s="58">
        <v>301</v>
      </c>
      <c r="E218" s="24"/>
      <c r="F218" s="277" t="s">
        <v>300</v>
      </c>
      <c r="G218" s="278"/>
      <c r="H218" s="60" t="s">
        <v>0</v>
      </c>
      <c r="I218" s="58">
        <v>302</v>
      </c>
      <c r="J218" s="24"/>
      <c r="K218" s="277" t="s">
        <v>300</v>
      </c>
      <c r="L218" s="278"/>
      <c r="M218" s="60" t="s">
        <v>0</v>
      </c>
      <c r="N218" s="58">
        <v>303</v>
      </c>
    </row>
    <row r="219" spans="1:14" x14ac:dyDescent="0.15">
      <c r="A219" s="60" t="s">
        <v>16</v>
      </c>
      <c r="B219" s="58" t="str">
        <f>VLOOKUP(D218,数据库!$A$1:$J$64584,2,FALSE)</f>
        <v>扩展板/X12/2</v>
      </c>
      <c r="C219" s="60" t="s">
        <v>17</v>
      </c>
      <c r="D219" s="58" t="str">
        <f>VLOOKUP(D218,数据库!$A$1:$J$64584,3,FALSE)</f>
        <v>KJ/2</v>
      </c>
      <c r="E219" s="24"/>
      <c r="F219" s="61" t="s">
        <v>16</v>
      </c>
      <c r="G219" s="58" t="str">
        <f>VLOOKUP(I218,数据库!$A$1:$J$64584,2,FALSE)</f>
        <v>扩展板/X12/1</v>
      </c>
      <c r="H219" s="60" t="s">
        <v>17</v>
      </c>
      <c r="I219" s="58" t="str">
        <f>VLOOKUP(I218,数据库!$A$1:$J$64584,3,FALSE)</f>
        <v>KJ/3</v>
      </c>
      <c r="J219" s="24"/>
      <c r="K219" s="61" t="s">
        <v>16</v>
      </c>
      <c r="L219" s="58" t="str">
        <f>VLOOKUP(N218,数据库!$A$1:$J$64584,2,FALSE)</f>
        <v>扩展板/X12/4</v>
      </c>
      <c r="M219" s="60" t="s">
        <v>17</v>
      </c>
      <c r="N219" s="58" t="str">
        <f>VLOOKUP(N218,数据库!$A$1:$J$64584,3,FALSE)</f>
        <v>KJ/4</v>
      </c>
    </row>
    <row r="220" spans="1:14" x14ac:dyDescent="0.15">
      <c r="A220" s="60" t="s">
        <v>251</v>
      </c>
      <c r="B220" s="58" t="str">
        <f>VLOOKUP(D218,数据库!$A$1:$J$64584,6,FALSE)</f>
        <v>半剥4</v>
      </c>
      <c r="C220" s="58" t="s">
        <v>19</v>
      </c>
      <c r="D220" s="58" t="str">
        <f>VLOOKUP(D218,数据库!$A$1:$J$64584,7,FALSE)</f>
        <v>5556T</v>
      </c>
      <c r="E220" s="24"/>
      <c r="F220" s="61" t="s">
        <v>251</v>
      </c>
      <c r="G220" s="58" t="str">
        <f>VLOOKUP(I218,数据库!$A$1:$J$64584,6,FALSE)</f>
        <v>半剥4</v>
      </c>
      <c r="H220" s="58" t="s">
        <v>19</v>
      </c>
      <c r="I220" s="58" t="str">
        <f>VLOOKUP(I218,数据库!$A$1:$J$64584,7,FALSE)</f>
        <v>5556T</v>
      </c>
      <c r="J220" s="24"/>
      <c r="K220" s="61" t="s">
        <v>251</v>
      </c>
      <c r="L220" s="58" t="str">
        <f>VLOOKUP(N218,数据库!$A$1:$J$64584,6,FALSE)</f>
        <v>半剥4</v>
      </c>
      <c r="M220" s="58" t="s">
        <v>19</v>
      </c>
      <c r="N220" s="58" t="str">
        <f>VLOOKUP(N218,数据库!$A$1:$J$64584,7,FALSE)</f>
        <v>5556T</v>
      </c>
    </row>
    <row r="221" spans="1:14" x14ac:dyDescent="0.15">
      <c r="A221" s="58" t="s">
        <v>247</v>
      </c>
      <c r="B221" s="58" t="str">
        <f>VLOOKUP(D218,数据库!$A$1:$J$64584,5,FALSE)</f>
        <v>0.5黑</v>
      </c>
      <c r="C221" s="26" t="s">
        <v>248</v>
      </c>
      <c r="D221" s="58" t="e">
        <f>VLOOKUP(D218,数据库!$A$1:$J$64584,11,FALSE)</f>
        <v>#REF!</v>
      </c>
      <c r="E221" s="24"/>
      <c r="F221" s="60" t="s">
        <v>247</v>
      </c>
      <c r="G221" s="58" t="str">
        <f>VLOOKUP(I218,数据库!$A$1:$J$64584,5,FALSE)</f>
        <v>0.5黑</v>
      </c>
      <c r="H221" s="26" t="s">
        <v>248</v>
      </c>
      <c r="I221" s="58" t="e">
        <f>VLOOKUP(I218,数据库!$A$1:$J$64584,11,FALSE)</f>
        <v>#REF!</v>
      </c>
      <c r="J221" s="24"/>
      <c r="K221" s="60" t="s">
        <v>247</v>
      </c>
      <c r="L221" s="58" t="str">
        <f>VLOOKUP(N218,数据库!$A$1:$J$64584,5,FALSE)</f>
        <v>0.5黑</v>
      </c>
      <c r="M221" s="26" t="s">
        <v>248</v>
      </c>
      <c r="N221" s="26" t="e">
        <f>VLOOKUP(N218,数据库!$A$1:$J$64584,11,FALSE)</f>
        <v>#REF!</v>
      </c>
    </row>
    <row r="222" spans="1:14" x14ac:dyDescent="0.15">
      <c r="A222" s="58" t="s">
        <v>249</v>
      </c>
      <c r="B222" s="58">
        <f>VLOOKUP(D218,数据库!$A$1:$J$64584,9,FALSE)</f>
        <v>0</v>
      </c>
      <c r="C222" s="60" t="s">
        <v>280</v>
      </c>
      <c r="D222" s="26">
        <v>20</v>
      </c>
      <c r="E222" s="24"/>
      <c r="F222" s="60" t="s">
        <v>249</v>
      </c>
      <c r="G222" s="58">
        <f>VLOOKUP(I218,数据库!$A$1:$J$64584,9,FALSE)</f>
        <v>0</v>
      </c>
      <c r="H222" s="60" t="s">
        <v>280</v>
      </c>
      <c r="I222" s="26">
        <v>20</v>
      </c>
      <c r="J222" s="24"/>
      <c r="K222" s="60" t="s">
        <v>249</v>
      </c>
      <c r="L222" s="58">
        <f>VLOOKUP(N218,数据库!$A$1:$J$64584,9,FALSE)</f>
        <v>0</v>
      </c>
      <c r="M222" s="60" t="s">
        <v>280</v>
      </c>
      <c r="N222" s="60">
        <v>20</v>
      </c>
    </row>
    <row r="223" spans="1:14" x14ac:dyDescent="0.15">
      <c r="A223" s="58" t="s">
        <v>250</v>
      </c>
      <c r="B223" s="279" t="str">
        <f>VLOOKUP(D218,数据库!$A$1:$J$64584,4,FALSE)</f>
        <v>能量回馈/非通讯型停电救援/电子记录</v>
      </c>
      <c r="C223" s="280"/>
      <c r="D223" s="281"/>
      <c r="E223" s="24"/>
      <c r="F223" s="58" t="s">
        <v>250</v>
      </c>
      <c r="G223" s="279" t="str">
        <f>VLOOKUP(I218,数据库!$A$1:$J$64584,4,FALSE)</f>
        <v>能量回馈/非通讯型停电救援/电子记录</v>
      </c>
      <c r="H223" s="280"/>
      <c r="I223" s="281"/>
      <c r="J223" s="24"/>
      <c r="K223" s="58" t="s">
        <v>250</v>
      </c>
      <c r="L223" s="279" t="str">
        <f>VLOOKUP(N218,数据库!$A$1:$J$64584,4,FALSE)</f>
        <v>能量回馈/非通讯型停电救援/电子记录</v>
      </c>
      <c r="M223" s="280"/>
      <c r="N223" s="281"/>
    </row>
    <row r="224" spans="1:14" x14ac:dyDescent="0.15">
      <c r="A224" s="16"/>
      <c r="B224" s="16"/>
      <c r="C224" s="16"/>
      <c r="D224" s="80"/>
      <c r="E224" s="16"/>
      <c r="F224" s="80"/>
      <c r="G224" s="16"/>
      <c r="H224" s="16"/>
      <c r="I224" s="80"/>
      <c r="J224" s="16"/>
      <c r="K224" s="80"/>
      <c r="L224" s="16"/>
      <c r="M224" s="16"/>
      <c r="N224" s="16"/>
    </row>
    <row r="225" spans="1:14" x14ac:dyDescent="0.15">
      <c r="A225" s="277" t="s">
        <v>300</v>
      </c>
      <c r="B225" s="278"/>
      <c r="C225" s="60" t="s">
        <v>0</v>
      </c>
      <c r="D225" s="58">
        <f>D218+3</f>
        <v>304</v>
      </c>
      <c r="E225" s="24"/>
      <c r="F225" s="277" t="s">
        <v>300</v>
      </c>
      <c r="G225" s="278"/>
      <c r="H225" s="60" t="s">
        <v>0</v>
      </c>
      <c r="I225" s="58">
        <f>I218+3</f>
        <v>305</v>
      </c>
      <c r="J225" s="24"/>
      <c r="K225" s="277" t="s">
        <v>300</v>
      </c>
      <c r="L225" s="278"/>
      <c r="M225" s="60" t="s">
        <v>0</v>
      </c>
      <c r="N225" s="58">
        <f>N218+3</f>
        <v>306</v>
      </c>
    </row>
    <row r="226" spans="1:14" x14ac:dyDescent="0.15">
      <c r="A226" s="60" t="s">
        <v>16</v>
      </c>
      <c r="B226" s="58" t="str">
        <f>VLOOKUP(D225,数据库!$A$1:$J$64584,2,FALSE)</f>
        <v>GRU/CN1/1</v>
      </c>
      <c r="C226" s="60" t="s">
        <v>17</v>
      </c>
      <c r="D226" s="58" t="str">
        <f>VLOOKUP(D225,数据库!$A$1:$J$64584,3,FALSE)</f>
        <v>CE2</v>
      </c>
      <c r="E226" s="24"/>
      <c r="F226" s="61" t="s">
        <v>16</v>
      </c>
      <c r="G226" s="58" t="str">
        <f>VLOOKUP(I225,数据库!$A$1:$J$64584,2,FALSE)</f>
        <v>KJ/3</v>
      </c>
      <c r="H226" s="60" t="s">
        <v>17</v>
      </c>
      <c r="I226" s="58">
        <f>VLOOKUP(I225,数据库!$A$1:$J$64584,3,FALSE)</f>
        <v>0</v>
      </c>
      <c r="J226" s="24"/>
      <c r="K226" s="61" t="s">
        <v>16</v>
      </c>
      <c r="L226" s="58" t="str">
        <f>VLOOKUP(N225,数据库!$A$1:$J$64584,2,FALSE)</f>
        <v>KZ/13</v>
      </c>
      <c r="M226" s="60" t="s">
        <v>17</v>
      </c>
      <c r="N226" s="58">
        <f>VLOOKUP(N225,数据库!$A$1:$J$64584,3,FALSE)</f>
        <v>0</v>
      </c>
    </row>
    <row r="227" spans="1:14" x14ac:dyDescent="0.15">
      <c r="A227" s="60" t="s">
        <v>251</v>
      </c>
      <c r="B227" s="58" t="str">
        <f>VLOOKUP(D225,数据库!$A$1:$J$64584,6,FALSE)</f>
        <v>5556T</v>
      </c>
      <c r="C227" s="58" t="s">
        <v>19</v>
      </c>
      <c r="D227" s="58" t="str">
        <f>VLOOKUP(D225,数据库!$A$1:$J$64584,7,FALSE)</f>
        <v>305、306半剥13</v>
      </c>
      <c r="E227" s="24"/>
      <c r="F227" s="61" t="s">
        <v>251</v>
      </c>
      <c r="G227" s="58" t="str">
        <f>VLOOKUP(I225,数据库!$A$1:$J$64584,6,FALSE)</f>
        <v>5556T</v>
      </c>
      <c r="H227" s="58" t="s">
        <v>19</v>
      </c>
      <c r="I227" s="58" t="str">
        <f>VLOOKUP(I225,数据库!$A$1:$J$64584,7,FALSE)</f>
        <v>304、306半剥13</v>
      </c>
      <c r="J227" s="24"/>
      <c r="K227" s="61" t="s">
        <v>251</v>
      </c>
      <c r="L227" s="58" t="str">
        <f>VLOOKUP(N225,数据库!$A$1:$J$64584,6,FALSE)</f>
        <v>5556T</v>
      </c>
      <c r="M227" s="58" t="s">
        <v>19</v>
      </c>
      <c r="N227" s="58" t="str">
        <f>VLOOKUP(N225,数据库!$A$1:$J$64584,7,FALSE)</f>
        <v>304、305半剥13</v>
      </c>
    </row>
    <row r="228" spans="1:14" x14ac:dyDescent="0.15">
      <c r="A228" s="58" t="s">
        <v>247</v>
      </c>
      <c r="B228" s="58" t="str">
        <f>VLOOKUP(D225,数据库!$A$1:$J$64584,5,FALSE)</f>
        <v>0.5黑</v>
      </c>
      <c r="C228" s="26" t="s">
        <v>248</v>
      </c>
      <c r="D228" s="58" t="e">
        <f>VLOOKUP(D225,数据库!$A$1:$J$64584,11,FALSE)</f>
        <v>#REF!</v>
      </c>
      <c r="E228" s="24"/>
      <c r="F228" s="60" t="s">
        <v>247</v>
      </c>
      <c r="G228" s="58" t="str">
        <f>VLOOKUP(I225,数据库!$A$1:$J$64584,5,FALSE)</f>
        <v>0.5黑</v>
      </c>
      <c r="H228" s="26" t="s">
        <v>248</v>
      </c>
      <c r="I228" s="58" t="e">
        <f>VLOOKUP(I225,数据库!$A$1:$J$64584,11,FALSE)</f>
        <v>#REF!</v>
      </c>
      <c r="J228" s="24"/>
      <c r="K228" s="60" t="s">
        <v>247</v>
      </c>
      <c r="L228" s="58" t="str">
        <f>VLOOKUP(N225,数据库!$A$1:$J$64584,5,FALSE)</f>
        <v>0.5黑</v>
      </c>
      <c r="M228" s="26" t="s">
        <v>248</v>
      </c>
      <c r="N228" s="26" t="e">
        <f>VLOOKUP(N225,数据库!$A$1:$J$64584,11,FALSE)</f>
        <v>#REF!</v>
      </c>
    </row>
    <row r="229" spans="1:14" x14ac:dyDescent="0.15">
      <c r="A229" s="58" t="s">
        <v>249</v>
      </c>
      <c r="B229" s="58" t="str">
        <f>VLOOKUP(D225,数据库!$A$1:$J$64584,9,FALSE)</f>
        <v>微动平层功能</v>
      </c>
      <c r="C229" s="60" t="s">
        <v>280</v>
      </c>
      <c r="D229" s="26">
        <v>20</v>
      </c>
      <c r="E229" s="24"/>
      <c r="F229" s="60" t="s">
        <v>249</v>
      </c>
      <c r="G229" s="58">
        <f>VLOOKUP(I225,数据库!$A$1:$J$64584,9,FALSE)</f>
        <v>0</v>
      </c>
      <c r="H229" s="60" t="s">
        <v>280</v>
      </c>
      <c r="I229" s="26">
        <v>20</v>
      </c>
      <c r="J229" s="24"/>
      <c r="K229" s="60" t="s">
        <v>249</v>
      </c>
      <c r="L229" s="58">
        <f>VLOOKUP(N225,数据库!$A$1:$J$64584,9,FALSE)</f>
        <v>0</v>
      </c>
      <c r="M229" s="60" t="s">
        <v>280</v>
      </c>
      <c r="N229" s="60">
        <v>20</v>
      </c>
    </row>
    <row r="230" spans="1:14" x14ac:dyDescent="0.15">
      <c r="A230" s="58" t="s">
        <v>250</v>
      </c>
      <c r="B230" s="279" t="str">
        <f>VLOOKUP(D225,数据库!$A$1:$J$64584,4,FALSE)</f>
        <v>电子微动/电子双开门</v>
      </c>
      <c r="C230" s="280"/>
      <c r="D230" s="281"/>
      <c r="E230" s="24"/>
      <c r="F230" s="58" t="s">
        <v>250</v>
      </c>
      <c r="G230" s="279" t="str">
        <f>VLOOKUP(I225,数据库!$A$1:$J$64584,4,FALSE)</f>
        <v>电子微动/电子双开门</v>
      </c>
      <c r="H230" s="280"/>
      <c r="I230" s="281"/>
      <c r="J230" s="24"/>
      <c r="K230" s="58" t="s">
        <v>250</v>
      </c>
      <c r="L230" s="279" t="str">
        <f>VLOOKUP(N225,数据库!$A$1:$J$64584,4,FALSE)</f>
        <v>电子微动/电子双开门</v>
      </c>
      <c r="M230" s="280"/>
      <c r="N230" s="281"/>
    </row>
    <row r="231" spans="1:14" x14ac:dyDescent="0.15">
      <c r="A231" s="16"/>
      <c r="B231" s="16"/>
      <c r="C231" s="16"/>
      <c r="D231" s="80"/>
      <c r="E231" s="16"/>
      <c r="F231" s="80"/>
      <c r="G231" s="16"/>
      <c r="H231" s="16"/>
      <c r="I231" s="80"/>
      <c r="J231" s="16"/>
      <c r="K231" s="80"/>
      <c r="L231" s="16"/>
      <c r="M231" s="16"/>
      <c r="N231" s="16"/>
    </row>
    <row r="232" spans="1:14" x14ac:dyDescent="0.15">
      <c r="A232" s="277" t="s">
        <v>300</v>
      </c>
      <c r="B232" s="278"/>
      <c r="C232" s="60" t="s">
        <v>0</v>
      </c>
      <c r="D232" s="58">
        <f>D225+3</f>
        <v>307</v>
      </c>
      <c r="E232" s="24"/>
      <c r="F232" s="277" t="s">
        <v>300</v>
      </c>
      <c r="G232" s="278"/>
      <c r="H232" s="60" t="s">
        <v>0</v>
      </c>
      <c r="I232" s="58">
        <f>I225+3</f>
        <v>308</v>
      </c>
      <c r="J232" s="24"/>
      <c r="K232" s="277" t="s">
        <v>300</v>
      </c>
      <c r="L232" s="278"/>
      <c r="M232" s="60" t="s">
        <v>0</v>
      </c>
      <c r="N232" s="58">
        <f>N225+3</f>
        <v>309</v>
      </c>
    </row>
    <row r="233" spans="1:14" x14ac:dyDescent="0.15">
      <c r="A233" s="60" t="s">
        <v>16</v>
      </c>
      <c r="B233" s="58" t="str">
        <f>VLOOKUP(D232,数据库!$A$1:$J$64584,2,FALSE)</f>
        <v>GRU/CN1/2</v>
      </c>
      <c r="C233" s="60" t="s">
        <v>17</v>
      </c>
      <c r="D233" s="58" t="str">
        <f>VLOOKUP(D232,数据库!$A$1:$J$64584,3,FALSE)</f>
        <v>CE3</v>
      </c>
      <c r="E233" s="24"/>
      <c r="F233" s="61" t="s">
        <v>16</v>
      </c>
      <c r="G233" s="58" t="str">
        <f>VLOOKUP(I232,数据库!$A$1:$J$64584,2,FALSE)</f>
        <v>KJ/4</v>
      </c>
      <c r="H233" s="60" t="s">
        <v>17</v>
      </c>
      <c r="I233" s="58">
        <f>VLOOKUP(I232,数据库!$A$1:$J$64584,3,FALSE)</f>
        <v>0</v>
      </c>
      <c r="J233" s="24"/>
      <c r="K233" s="61" t="s">
        <v>16</v>
      </c>
      <c r="L233" s="58" t="str">
        <f>VLOOKUP(N232,数据库!$A$1:$J$64584,2,FALSE)</f>
        <v>KZ/14</v>
      </c>
      <c r="M233" s="60" t="s">
        <v>17</v>
      </c>
      <c r="N233" s="58">
        <f>VLOOKUP(N232,数据库!$A$1:$J$64584,3,FALSE)</f>
        <v>0</v>
      </c>
    </row>
    <row r="234" spans="1:14" x14ac:dyDescent="0.15">
      <c r="A234" s="60" t="s">
        <v>251</v>
      </c>
      <c r="B234" s="58" t="str">
        <f>VLOOKUP(D232,数据库!$A$1:$J$64584,6,FALSE)</f>
        <v>5556T</v>
      </c>
      <c r="C234" s="58" t="s">
        <v>19</v>
      </c>
      <c r="D234" s="58" t="str">
        <f>VLOOKUP(D232,数据库!$A$1:$J$64584,7,FALSE)</f>
        <v>308、309半剥13</v>
      </c>
      <c r="E234" s="24"/>
      <c r="F234" s="61" t="s">
        <v>251</v>
      </c>
      <c r="G234" s="58" t="str">
        <f>VLOOKUP(I232,数据库!$A$1:$J$64584,6,FALSE)</f>
        <v>5556T</v>
      </c>
      <c r="H234" s="58" t="s">
        <v>19</v>
      </c>
      <c r="I234" s="58" t="str">
        <f>VLOOKUP(I232,数据库!$A$1:$J$64584,7,FALSE)</f>
        <v>307、309半剥13</v>
      </c>
      <c r="J234" s="24"/>
      <c r="K234" s="61" t="s">
        <v>251</v>
      </c>
      <c r="L234" s="58" t="str">
        <f>VLOOKUP(N232,数据库!$A$1:$J$64584,6,FALSE)</f>
        <v>5556T</v>
      </c>
      <c r="M234" s="58" t="s">
        <v>19</v>
      </c>
      <c r="N234" s="58" t="str">
        <f>VLOOKUP(N232,数据库!$A$1:$J$64584,7,FALSE)</f>
        <v>307、308半剥13</v>
      </c>
    </row>
    <row r="235" spans="1:14" x14ac:dyDescent="0.15">
      <c r="A235" s="58" t="s">
        <v>247</v>
      </c>
      <c r="B235" s="58" t="str">
        <f>VLOOKUP(D232,数据库!$A$1:$J$64584,5,FALSE)</f>
        <v>0.5黑</v>
      </c>
      <c r="C235" s="26" t="s">
        <v>248</v>
      </c>
      <c r="D235" s="58" t="e">
        <f>VLOOKUP(D232,数据库!$A$1:$J$64584,11,FALSE)</f>
        <v>#REF!</v>
      </c>
      <c r="E235" s="24"/>
      <c r="F235" s="60" t="s">
        <v>247</v>
      </c>
      <c r="G235" s="58" t="str">
        <f>VLOOKUP(I232,数据库!$A$1:$J$64584,5,FALSE)</f>
        <v>0.5黑</v>
      </c>
      <c r="H235" s="26" t="s">
        <v>248</v>
      </c>
      <c r="I235" s="58" t="e">
        <f>VLOOKUP(I232,数据库!$A$1:$J$64584,11,FALSE)</f>
        <v>#REF!</v>
      </c>
      <c r="J235" s="24"/>
      <c r="K235" s="60" t="s">
        <v>247</v>
      </c>
      <c r="L235" s="58" t="str">
        <f>VLOOKUP(N232,数据库!$A$1:$J$64584,5,FALSE)</f>
        <v>0.5黑</v>
      </c>
      <c r="M235" s="26" t="s">
        <v>248</v>
      </c>
      <c r="N235" s="26" t="e">
        <f>VLOOKUP(N232,数据库!$A$1:$J$64584,11,FALSE)</f>
        <v>#REF!</v>
      </c>
    </row>
    <row r="236" spans="1:14" x14ac:dyDescent="0.15">
      <c r="A236" s="58" t="s">
        <v>249</v>
      </c>
      <c r="B236" s="58">
        <f>VLOOKUP(D232,数据库!$A$1:$J$64584,9,FALSE)</f>
        <v>0</v>
      </c>
      <c r="C236" s="60" t="s">
        <v>280</v>
      </c>
      <c r="D236" s="26">
        <v>20</v>
      </c>
      <c r="E236" s="24"/>
      <c r="F236" s="60" t="s">
        <v>249</v>
      </c>
      <c r="G236" s="58">
        <f>VLOOKUP(I232,数据库!$A$1:$J$64584,9,FALSE)</f>
        <v>0</v>
      </c>
      <c r="H236" s="60" t="s">
        <v>280</v>
      </c>
      <c r="I236" s="26">
        <v>20</v>
      </c>
      <c r="J236" s="24"/>
      <c r="K236" s="60" t="s">
        <v>249</v>
      </c>
      <c r="L236" s="58">
        <f>VLOOKUP(N232,数据库!$A$1:$J$64584,9,FALSE)</f>
        <v>0</v>
      </c>
      <c r="M236" s="60" t="s">
        <v>280</v>
      </c>
      <c r="N236" s="60">
        <v>20</v>
      </c>
    </row>
    <row r="237" spans="1:14" x14ac:dyDescent="0.15">
      <c r="A237" s="58" t="s">
        <v>250</v>
      </c>
      <c r="B237" s="279" t="str">
        <f>VLOOKUP(D232,数据库!$A$1:$J$64584,4,FALSE)</f>
        <v>电子微动/电子双开门</v>
      </c>
      <c r="C237" s="280"/>
      <c r="D237" s="281"/>
      <c r="E237" s="24"/>
      <c r="F237" s="58" t="s">
        <v>250</v>
      </c>
      <c r="G237" s="279" t="str">
        <f>VLOOKUP(I232,数据库!$A$1:$J$64584,4,FALSE)</f>
        <v>电子微动/电子双开门</v>
      </c>
      <c r="H237" s="280"/>
      <c r="I237" s="281"/>
      <c r="J237" s="24"/>
      <c r="K237" s="58" t="s">
        <v>250</v>
      </c>
      <c r="L237" s="279" t="str">
        <f>VLOOKUP(N232,数据库!$A$1:$J$64584,4,FALSE)</f>
        <v>电子微动/电子双开门</v>
      </c>
      <c r="M237" s="280"/>
      <c r="N237" s="281"/>
    </row>
    <row r="238" spans="1:14" x14ac:dyDescent="0.15">
      <c r="A238" s="16"/>
      <c r="B238" s="16"/>
      <c r="C238" s="16"/>
      <c r="D238" s="80"/>
      <c r="E238" s="16"/>
      <c r="F238" s="80"/>
      <c r="G238" s="16"/>
      <c r="H238" s="16"/>
      <c r="I238" s="80"/>
      <c r="J238" s="16"/>
      <c r="K238" s="80"/>
      <c r="L238" s="16"/>
      <c r="M238" s="16"/>
      <c r="N238" s="16"/>
    </row>
    <row r="239" spans="1:14" x14ac:dyDescent="0.15">
      <c r="A239" s="277" t="s">
        <v>300</v>
      </c>
      <c r="B239" s="278"/>
      <c r="C239" s="60" t="s">
        <v>0</v>
      </c>
      <c r="D239" s="58">
        <f>D232+3</f>
        <v>310</v>
      </c>
      <c r="E239" s="24"/>
      <c r="F239" s="277" t="s">
        <v>300</v>
      </c>
      <c r="G239" s="278"/>
      <c r="H239" s="60" t="s">
        <v>0</v>
      </c>
      <c r="I239" s="58">
        <f>I232+3</f>
        <v>311</v>
      </c>
      <c r="J239" s="24"/>
      <c r="K239" s="277" t="s">
        <v>300</v>
      </c>
      <c r="L239" s="278"/>
      <c r="M239" s="60" t="s">
        <v>0</v>
      </c>
      <c r="N239" s="58">
        <f>N232+3</f>
        <v>312</v>
      </c>
    </row>
    <row r="240" spans="1:14" x14ac:dyDescent="0.15">
      <c r="A240" s="60" t="s">
        <v>16</v>
      </c>
      <c r="B240" s="58" t="str">
        <f>VLOOKUP(D239,数据库!$A$1:$J$64584,2,FALSE)</f>
        <v>GRU/CN1/3</v>
      </c>
      <c r="C240" s="60" t="s">
        <v>17</v>
      </c>
      <c r="D240" s="58" t="str">
        <f>VLOOKUP(D239,数据库!$A$1:$J$64584,3,FALSE)</f>
        <v>KJ/2</v>
      </c>
      <c r="E240" s="24"/>
      <c r="F240" s="61" t="s">
        <v>16</v>
      </c>
      <c r="G240" s="58" t="str">
        <f>VLOOKUP(I239,数据库!$A$1:$J$64584,2,FALSE)</f>
        <v>GRU/CN1/4</v>
      </c>
      <c r="H240" s="60" t="s">
        <v>17</v>
      </c>
      <c r="I240" s="58" t="str">
        <f>VLOOKUP(I239,数据库!$A$1:$J$64584,3,FALSE)</f>
        <v>KJ/1</v>
      </c>
      <c r="J240" s="24"/>
      <c r="K240" s="61" t="s">
        <v>16</v>
      </c>
      <c r="L240" s="58" t="str">
        <f>VLOOKUP(N239,数据库!$A$1:$J$64584,2,FALSE)</f>
        <v>GRU/CN1/5</v>
      </c>
      <c r="M240" s="60" t="s">
        <v>17</v>
      </c>
      <c r="N240" s="58" t="str">
        <f>VLOOKUP(N239,数据库!$A$1:$J$64584,3,FALSE)</f>
        <v>KZ/15</v>
      </c>
    </row>
    <row r="241" spans="1:14" x14ac:dyDescent="0.15">
      <c r="A241" s="60" t="s">
        <v>251</v>
      </c>
      <c r="B241" s="58" t="str">
        <f>VLOOKUP(D239,数据库!$A$1:$J$64584,6,FALSE)</f>
        <v>5556T</v>
      </c>
      <c r="C241" s="58" t="s">
        <v>19</v>
      </c>
      <c r="D241" s="58" t="str">
        <f>VLOOKUP(D239,数据库!$A$1:$J$64584,7,FALSE)</f>
        <v>5556T</v>
      </c>
      <c r="E241" s="24"/>
      <c r="F241" s="61" t="s">
        <v>251</v>
      </c>
      <c r="G241" s="58" t="str">
        <f>VLOOKUP(I239,数据库!$A$1:$J$64584,6,FALSE)</f>
        <v>5556T</v>
      </c>
      <c r="H241" s="58" t="s">
        <v>19</v>
      </c>
      <c r="I241" s="58" t="str">
        <f>VLOOKUP(I239,数据库!$A$1:$J$64584,7,FALSE)</f>
        <v>5556T</v>
      </c>
      <c r="J241" s="24"/>
      <c r="K241" s="61" t="s">
        <v>251</v>
      </c>
      <c r="L241" s="58" t="str">
        <f>VLOOKUP(N239,数据库!$A$1:$J$64584,6,FALSE)</f>
        <v>5556T</v>
      </c>
      <c r="M241" s="58" t="s">
        <v>19</v>
      </c>
      <c r="N241" s="58" t="str">
        <f>VLOOKUP(N239,数据库!$A$1:$J$64584,7,FALSE)</f>
        <v>5556T</v>
      </c>
    </row>
    <row r="242" spans="1:14" x14ac:dyDescent="0.15">
      <c r="A242" s="58" t="s">
        <v>247</v>
      </c>
      <c r="B242" s="58" t="str">
        <f>VLOOKUP(D239,数据库!$A$1:$J$64584,5,FALSE)</f>
        <v>0.5黑</v>
      </c>
      <c r="C242" s="26" t="s">
        <v>248</v>
      </c>
      <c r="D242" s="58" t="e">
        <f>VLOOKUP(D239,数据库!$A$1:$J$64584,11,FALSE)</f>
        <v>#REF!</v>
      </c>
      <c r="E242" s="24"/>
      <c r="F242" s="60" t="s">
        <v>247</v>
      </c>
      <c r="G242" s="58" t="str">
        <f>VLOOKUP(I239,数据库!$A$1:$J$64584,5,FALSE)</f>
        <v>0.5黑</v>
      </c>
      <c r="H242" s="26" t="s">
        <v>248</v>
      </c>
      <c r="I242" s="58" t="e">
        <f>VLOOKUP(I239,数据库!$A$1:$J$64584,11,FALSE)</f>
        <v>#REF!</v>
      </c>
      <c r="J242" s="24"/>
      <c r="K242" s="60" t="s">
        <v>247</v>
      </c>
      <c r="L242" s="58" t="str">
        <f>VLOOKUP(N239,数据库!$A$1:$J$64584,5,FALSE)</f>
        <v>0.5黑</v>
      </c>
      <c r="M242" s="26" t="s">
        <v>248</v>
      </c>
      <c r="N242" s="26" t="e">
        <f>VLOOKUP(N239,数据库!$A$1:$J$64584,11,FALSE)</f>
        <v>#REF!</v>
      </c>
    </row>
    <row r="243" spans="1:14" x14ac:dyDescent="0.15">
      <c r="A243" s="58" t="s">
        <v>249</v>
      </c>
      <c r="B243" s="58">
        <f>VLOOKUP(D239,数据库!$A$1:$J$64584,9,FALSE)</f>
        <v>0</v>
      </c>
      <c r="C243" s="60" t="s">
        <v>280</v>
      </c>
      <c r="D243" s="26">
        <v>20</v>
      </c>
      <c r="E243" s="24"/>
      <c r="F243" s="60" t="s">
        <v>249</v>
      </c>
      <c r="G243" s="58">
        <f>VLOOKUP(I239,数据库!$A$1:$J$64584,9,FALSE)</f>
        <v>0</v>
      </c>
      <c r="H243" s="60" t="s">
        <v>280</v>
      </c>
      <c r="I243" s="26">
        <v>20</v>
      </c>
      <c r="J243" s="24"/>
      <c r="K243" s="60" t="s">
        <v>249</v>
      </c>
      <c r="L243" s="58">
        <f>VLOOKUP(N239,数据库!$A$1:$J$64584,9,FALSE)</f>
        <v>0</v>
      </c>
      <c r="M243" s="60" t="s">
        <v>280</v>
      </c>
      <c r="N243" s="60">
        <v>20</v>
      </c>
    </row>
    <row r="244" spans="1:14" x14ac:dyDescent="0.15">
      <c r="A244" s="58" t="s">
        <v>250</v>
      </c>
      <c r="B244" s="279" t="str">
        <f>VLOOKUP(D239,数据库!$A$1:$J$64584,4,FALSE)</f>
        <v>电子微动/电子双开门</v>
      </c>
      <c r="C244" s="280"/>
      <c r="D244" s="281"/>
      <c r="E244" s="24"/>
      <c r="F244" s="58" t="s">
        <v>250</v>
      </c>
      <c r="G244" s="279" t="str">
        <f>VLOOKUP(I239,数据库!$A$1:$J$64584,4,FALSE)</f>
        <v>电子微动/电子双开门</v>
      </c>
      <c r="H244" s="280"/>
      <c r="I244" s="281"/>
      <c r="J244" s="24"/>
      <c r="K244" s="58" t="s">
        <v>250</v>
      </c>
      <c r="L244" s="279" t="str">
        <f>VLOOKUP(N239,数据库!$A$1:$J$64584,4,FALSE)</f>
        <v>电子微动/电子双开门</v>
      </c>
      <c r="M244" s="280"/>
      <c r="N244" s="281"/>
    </row>
    <row r="245" spans="1:14" x14ac:dyDescent="0.15">
      <c r="A245" s="16"/>
      <c r="B245" s="16"/>
      <c r="C245" s="16"/>
      <c r="D245" s="80"/>
      <c r="E245" s="16"/>
      <c r="F245" s="80"/>
      <c r="G245" s="16"/>
      <c r="H245" s="16"/>
      <c r="I245" s="80"/>
      <c r="J245" s="16"/>
      <c r="K245" s="80"/>
      <c r="L245" s="16"/>
      <c r="M245" s="16"/>
      <c r="N245" s="16"/>
    </row>
    <row r="246" spans="1:14" x14ac:dyDescent="0.15">
      <c r="A246" s="277" t="s">
        <v>300</v>
      </c>
      <c r="B246" s="278"/>
      <c r="C246" s="60" t="s">
        <v>0</v>
      </c>
      <c r="D246" s="58">
        <f>D239+3</f>
        <v>313</v>
      </c>
      <c r="E246" s="24"/>
      <c r="F246" s="277" t="s">
        <v>300</v>
      </c>
      <c r="G246" s="278"/>
      <c r="H246" s="60" t="s">
        <v>0</v>
      </c>
      <c r="I246" s="58">
        <f>I239+3</f>
        <v>314</v>
      </c>
      <c r="J246" s="24"/>
      <c r="K246" s="277" t="s">
        <v>300</v>
      </c>
      <c r="L246" s="278"/>
      <c r="M246" s="60" t="s">
        <v>0</v>
      </c>
      <c r="N246" s="58">
        <f>N239+3</f>
        <v>315</v>
      </c>
    </row>
    <row r="247" spans="1:14" x14ac:dyDescent="0.15">
      <c r="A247" s="60" t="s">
        <v>16</v>
      </c>
      <c r="B247" s="58" t="str">
        <f>VLOOKUP(D246,数据库!$A$1:$J$64584,2,FALSE)</f>
        <v>GRU/CN1/6</v>
      </c>
      <c r="C247" s="60" t="s">
        <v>17</v>
      </c>
      <c r="D247" s="58" t="str">
        <f>VLOOKUP(D246,数据库!$A$1:$J$64584,3,FALSE)</f>
        <v>KZ/16</v>
      </c>
      <c r="E247" s="24"/>
      <c r="F247" s="61" t="s">
        <v>16</v>
      </c>
      <c r="G247" s="58" t="str">
        <f>VLOOKUP(I246,数据库!$A$1:$J$64584,2,FALSE)</f>
        <v>GRU/CN2/5</v>
      </c>
      <c r="H247" s="60" t="s">
        <v>17</v>
      </c>
      <c r="I247" s="58" t="str">
        <f>VLOOKUP(I246,数据库!$A$1:$J$64584,3,FALSE)</f>
        <v>KC/21</v>
      </c>
      <c r="J247" s="24"/>
      <c r="K247" s="61" t="s">
        <v>16</v>
      </c>
      <c r="L247" s="58" t="str">
        <f>VLOOKUP(N246,数据库!$A$1:$J$64584,2,FALSE)</f>
        <v>GRU/CN2/10</v>
      </c>
      <c r="M247" s="60" t="s">
        <v>17</v>
      </c>
      <c r="N247" s="58" t="str">
        <f>VLOOKUP(N246,数据库!$A$1:$J$64584,3,FALSE)</f>
        <v>MSC/2</v>
      </c>
    </row>
    <row r="248" spans="1:14" x14ac:dyDescent="0.15">
      <c r="A248" s="60" t="s">
        <v>251</v>
      </c>
      <c r="B248" s="58" t="str">
        <f>VLOOKUP(D246,数据库!$A$1:$J$64584,6,FALSE)</f>
        <v>5556T</v>
      </c>
      <c r="C248" s="58" t="s">
        <v>19</v>
      </c>
      <c r="D248" s="58" t="str">
        <f>VLOOKUP(D246,数据库!$A$1:$J$64584,7,FALSE)</f>
        <v>5556T</v>
      </c>
      <c r="E248" s="24"/>
      <c r="F248" s="61" t="s">
        <v>251</v>
      </c>
      <c r="G248" s="58" t="str">
        <f>VLOOKUP(I246,数据库!$A$1:$J$64584,6,FALSE)</f>
        <v>5556T</v>
      </c>
      <c r="H248" s="58" t="s">
        <v>19</v>
      </c>
      <c r="I248" s="58" t="str">
        <f>VLOOKUP(I246,数据库!$A$1:$J$64584,7,FALSE)</f>
        <v>5556T</v>
      </c>
      <c r="J248" s="24"/>
      <c r="K248" s="61" t="s">
        <v>251</v>
      </c>
      <c r="L248" s="58" t="str">
        <f>VLOOKUP(N246,数据库!$A$1:$J$64584,6,FALSE)</f>
        <v>5556T</v>
      </c>
      <c r="M248" s="58" t="s">
        <v>19</v>
      </c>
      <c r="N248" s="58" t="str">
        <f>VLOOKUP(N246,数据库!$A$1:$J$64584,7,FALSE)</f>
        <v>红4</v>
      </c>
    </row>
    <row r="249" spans="1:14" x14ac:dyDescent="0.15">
      <c r="A249" s="58" t="s">
        <v>247</v>
      </c>
      <c r="B249" s="58" t="str">
        <f>VLOOKUP(D246,数据库!$A$1:$J$64584,5,FALSE)</f>
        <v>0.5黑</v>
      </c>
      <c r="C249" s="26" t="s">
        <v>248</v>
      </c>
      <c r="D249" s="58" t="e">
        <f>VLOOKUP(D246,数据库!$A$1:$J$64584,11,FALSE)</f>
        <v>#REF!</v>
      </c>
      <c r="E249" s="24"/>
      <c r="F249" s="60" t="s">
        <v>247</v>
      </c>
      <c r="G249" s="58" t="str">
        <f>VLOOKUP(I246,数据库!$A$1:$J$64584,5,FALSE)</f>
        <v>0.5黑</v>
      </c>
      <c r="H249" s="26" t="s">
        <v>248</v>
      </c>
      <c r="I249" s="58" t="e">
        <f>VLOOKUP(I246,数据库!$A$1:$J$64584,11,FALSE)</f>
        <v>#REF!</v>
      </c>
      <c r="J249" s="24"/>
      <c r="K249" s="60" t="s">
        <v>247</v>
      </c>
      <c r="L249" s="58" t="str">
        <f>VLOOKUP(N246,数据库!$A$1:$J$64584,5,FALSE)</f>
        <v>0.5黑</v>
      </c>
      <c r="M249" s="26" t="s">
        <v>248</v>
      </c>
      <c r="N249" s="26" t="e">
        <f>VLOOKUP(N246,数据库!$A$1:$J$64584,11,FALSE)</f>
        <v>#REF!</v>
      </c>
    </row>
    <row r="250" spans="1:14" x14ac:dyDescent="0.15">
      <c r="A250" s="58" t="s">
        <v>249</v>
      </c>
      <c r="B250" s="58">
        <f>VLOOKUP(D246,数据库!$A$1:$J$64584,9,FALSE)</f>
        <v>0</v>
      </c>
      <c r="C250" s="60" t="s">
        <v>280</v>
      </c>
      <c r="D250" s="26">
        <v>20</v>
      </c>
      <c r="E250" s="24"/>
      <c r="F250" s="60" t="s">
        <v>249</v>
      </c>
      <c r="G250" s="58">
        <f>VLOOKUP(I246,数据库!$A$1:$J$64584,9,FALSE)</f>
        <v>0</v>
      </c>
      <c r="H250" s="60" t="s">
        <v>280</v>
      </c>
      <c r="I250" s="26">
        <v>20</v>
      </c>
      <c r="J250" s="24"/>
      <c r="K250" s="60" t="s">
        <v>249</v>
      </c>
      <c r="L250" s="58">
        <f>VLOOKUP(N246,数据库!$A$1:$J$64584,9,FALSE)</f>
        <v>0</v>
      </c>
      <c r="M250" s="60" t="s">
        <v>280</v>
      </c>
      <c r="N250" s="60">
        <v>20</v>
      </c>
    </row>
    <row r="251" spans="1:14" x14ac:dyDescent="0.15">
      <c r="A251" s="58" t="s">
        <v>250</v>
      </c>
      <c r="B251" s="279" t="str">
        <f>VLOOKUP(D246,数据库!$A$1:$J$64584,4,FALSE)</f>
        <v>电子微动/电子双开门</v>
      </c>
      <c r="C251" s="280"/>
      <c r="D251" s="281"/>
      <c r="E251" s="24"/>
      <c r="F251" s="58" t="s">
        <v>250</v>
      </c>
      <c r="G251" s="279" t="str">
        <f>VLOOKUP(I246,数据库!$A$1:$J$64584,4,FALSE)</f>
        <v>电子微动/电子双开门</v>
      </c>
      <c r="H251" s="280"/>
      <c r="I251" s="281"/>
      <c r="J251" s="24"/>
      <c r="K251" s="58" t="s">
        <v>250</v>
      </c>
      <c r="L251" s="279" t="str">
        <f>VLOOKUP(N246,数据库!$A$1:$J$64584,4,FALSE)</f>
        <v>电子微动/电子双开门</v>
      </c>
      <c r="M251" s="280"/>
      <c r="N251" s="281"/>
    </row>
    <row r="252" spans="1:14" x14ac:dyDescent="0.15">
      <c r="A252" s="16"/>
      <c r="B252" s="16"/>
      <c r="C252" s="16"/>
      <c r="D252" s="80"/>
      <c r="E252" s="16"/>
      <c r="F252" s="80"/>
      <c r="G252" s="16"/>
      <c r="H252" s="16"/>
      <c r="I252" s="80"/>
      <c r="J252" s="16"/>
      <c r="K252" s="80"/>
      <c r="L252" s="16"/>
      <c r="M252" s="16"/>
      <c r="N252" s="16"/>
    </row>
    <row r="253" spans="1:14" x14ac:dyDescent="0.15">
      <c r="A253" s="277" t="s">
        <v>300</v>
      </c>
      <c r="B253" s="278"/>
      <c r="C253" s="60" t="s">
        <v>0</v>
      </c>
      <c r="D253" s="58">
        <f>D246+3</f>
        <v>316</v>
      </c>
      <c r="E253" s="24"/>
      <c r="F253" s="277" t="s">
        <v>300</v>
      </c>
      <c r="G253" s="278"/>
      <c r="H253" s="60" t="s">
        <v>0</v>
      </c>
      <c r="I253" s="58">
        <f>I246+3</f>
        <v>317</v>
      </c>
      <c r="J253" s="24"/>
      <c r="K253" s="277" t="s">
        <v>300</v>
      </c>
      <c r="L253" s="278"/>
      <c r="M253" s="60" t="s">
        <v>0</v>
      </c>
      <c r="N253" s="58">
        <f>N246+3</f>
        <v>318</v>
      </c>
    </row>
    <row r="254" spans="1:14" x14ac:dyDescent="0.15">
      <c r="A254" s="60" t="s">
        <v>16</v>
      </c>
      <c r="B254" s="58" t="str">
        <f>VLOOKUP(D253,数据库!$A$1:$J$64584,2,FALSE)</f>
        <v>GRU/CN2/1</v>
      </c>
      <c r="C254" s="60" t="s">
        <v>17</v>
      </c>
      <c r="D254" s="58" t="str">
        <f>VLOOKUP(D253,数据库!$A$1:$J$64584,3,FALSE)</f>
        <v>FTK/2</v>
      </c>
      <c r="E254" s="24"/>
      <c r="F254" s="61" t="s">
        <v>16</v>
      </c>
      <c r="G254" s="58" t="str">
        <f>VLOOKUP(I253,数据库!$A$1:$J$64584,2,FALSE)</f>
        <v>GRU/CN2/3</v>
      </c>
      <c r="H254" s="60" t="s">
        <v>17</v>
      </c>
      <c r="I254" s="58" t="str">
        <f>VLOOKUP(I253,数据库!$A$1:$J$64584,3,FALSE)</f>
        <v>KC/19</v>
      </c>
      <c r="J254" s="24"/>
      <c r="K254" s="61" t="s">
        <v>16</v>
      </c>
      <c r="L254" s="58" t="str">
        <f>VLOOKUP(N253,数据库!$A$1:$J$64584,2,FALSE)</f>
        <v>GRU/CN2/6</v>
      </c>
      <c r="M254" s="60" t="s">
        <v>17</v>
      </c>
      <c r="N254" s="58" t="str">
        <f>VLOOKUP(N253,数据库!$A$1:$J$64584,3,FALSE)</f>
        <v>KC/20</v>
      </c>
    </row>
    <row r="255" spans="1:14" x14ac:dyDescent="0.15">
      <c r="A255" s="60" t="s">
        <v>251</v>
      </c>
      <c r="B255" s="58" t="str">
        <f>VLOOKUP(D253,数据库!$A$1:$J$64584,6,FALSE)</f>
        <v>5556T</v>
      </c>
      <c r="C255" s="58" t="s">
        <v>19</v>
      </c>
      <c r="D255" s="58" t="str">
        <f>VLOOKUP(D253,数据库!$A$1:$J$64584,7,FALSE)</f>
        <v>红4</v>
      </c>
      <c r="E255" s="24"/>
      <c r="F255" s="61" t="s">
        <v>251</v>
      </c>
      <c r="G255" s="58" t="str">
        <f>VLOOKUP(I253,数据库!$A$1:$J$64584,6,FALSE)</f>
        <v>5556T</v>
      </c>
      <c r="H255" s="58" t="s">
        <v>19</v>
      </c>
      <c r="I255" s="58" t="str">
        <f>VLOOKUP(I253,数据库!$A$1:$J$64584,7,FALSE)</f>
        <v>5556T</v>
      </c>
      <c r="J255" s="24"/>
      <c r="K255" s="61" t="s">
        <v>251</v>
      </c>
      <c r="L255" s="58" t="str">
        <f>VLOOKUP(N253,数据库!$A$1:$J$64584,6,FALSE)</f>
        <v>5556T</v>
      </c>
      <c r="M255" s="58" t="s">
        <v>19</v>
      </c>
      <c r="N255" s="58" t="str">
        <f>VLOOKUP(N253,数据库!$A$1:$J$64584,7,FALSE)</f>
        <v>5556T</v>
      </c>
    </row>
    <row r="256" spans="1:14" x14ac:dyDescent="0.15">
      <c r="A256" s="58" t="s">
        <v>247</v>
      </c>
      <c r="B256" s="58" t="str">
        <f>VLOOKUP(D253,数据库!$A$1:$J$64584,5,FALSE)</f>
        <v>0.5黑</v>
      </c>
      <c r="C256" s="26" t="s">
        <v>248</v>
      </c>
      <c r="D256" s="58" t="e">
        <f>VLOOKUP(D253,数据库!$A$1:$J$64584,11,FALSE)</f>
        <v>#REF!</v>
      </c>
      <c r="E256" s="24"/>
      <c r="F256" s="60" t="s">
        <v>247</v>
      </c>
      <c r="G256" s="58" t="str">
        <f>VLOOKUP(I253,数据库!$A$1:$J$64584,5,FALSE)</f>
        <v>0.5黑</v>
      </c>
      <c r="H256" s="26" t="s">
        <v>248</v>
      </c>
      <c r="I256" s="58" t="e">
        <f>VLOOKUP(I253,数据库!$A$1:$J$64584,11,FALSE)</f>
        <v>#REF!</v>
      </c>
      <c r="J256" s="24"/>
      <c r="K256" s="60" t="s">
        <v>247</v>
      </c>
      <c r="L256" s="58" t="str">
        <f>VLOOKUP(N253,数据库!$A$1:$J$64584,5,FALSE)</f>
        <v>0.5黑</v>
      </c>
      <c r="M256" s="26" t="s">
        <v>248</v>
      </c>
      <c r="N256" s="26" t="e">
        <f>VLOOKUP(N253,数据库!$A$1:$J$64584,11,FALSE)</f>
        <v>#REF!</v>
      </c>
    </row>
    <row r="257" spans="1:14" x14ac:dyDescent="0.15">
      <c r="A257" s="58" t="s">
        <v>249</v>
      </c>
      <c r="B257" s="58">
        <f>VLOOKUP(D253,数据库!$A$1:$J$64584,9,FALSE)</f>
        <v>0</v>
      </c>
      <c r="C257" s="60" t="s">
        <v>280</v>
      </c>
      <c r="D257" s="26">
        <v>20</v>
      </c>
      <c r="E257" s="24"/>
      <c r="F257" s="60" t="s">
        <v>249</v>
      </c>
      <c r="G257" s="58">
        <f>VLOOKUP(I253,数据库!$A$1:$J$64584,9,FALSE)</f>
        <v>0</v>
      </c>
      <c r="H257" s="60" t="s">
        <v>280</v>
      </c>
      <c r="I257" s="26">
        <v>20</v>
      </c>
      <c r="J257" s="24"/>
      <c r="K257" s="60" t="s">
        <v>249</v>
      </c>
      <c r="L257" s="58">
        <f>VLOOKUP(N253,数据库!$A$1:$J$64584,9,FALSE)</f>
        <v>0</v>
      </c>
      <c r="M257" s="60" t="s">
        <v>280</v>
      </c>
      <c r="N257" s="60">
        <v>20</v>
      </c>
    </row>
    <row r="258" spans="1:14" x14ac:dyDescent="0.15">
      <c r="A258" s="58" t="s">
        <v>250</v>
      </c>
      <c r="B258" s="279" t="str">
        <f>VLOOKUP(D253,数据库!$A$1:$J$64584,4,FALSE)</f>
        <v>电子双开门</v>
      </c>
      <c r="C258" s="280"/>
      <c r="D258" s="281"/>
      <c r="E258" s="24"/>
      <c r="F258" s="58" t="s">
        <v>250</v>
      </c>
      <c r="G258" s="279" t="str">
        <f>VLOOKUP(I253,数据库!$A$1:$J$64584,4,FALSE)</f>
        <v>电子双开门</v>
      </c>
      <c r="H258" s="280"/>
      <c r="I258" s="281"/>
      <c r="J258" s="24"/>
      <c r="K258" s="58" t="s">
        <v>250</v>
      </c>
      <c r="L258" s="279" t="str">
        <f>VLOOKUP(N253,数据库!$A$1:$J$64584,4,FALSE)</f>
        <v>电子双开门</v>
      </c>
      <c r="M258" s="280"/>
      <c r="N258" s="281"/>
    </row>
    <row r="259" spans="1:14" x14ac:dyDescent="0.15">
      <c r="A259" s="16"/>
      <c r="B259" s="16"/>
      <c r="C259" s="16"/>
      <c r="D259" s="80"/>
      <c r="E259" s="16"/>
      <c r="F259" s="80"/>
      <c r="G259" s="16"/>
      <c r="H259" s="16"/>
      <c r="I259" s="80"/>
      <c r="J259" s="16"/>
      <c r="K259" s="80"/>
      <c r="L259" s="16"/>
      <c r="M259" s="16"/>
      <c r="N259" s="16"/>
    </row>
    <row r="260" spans="1:14" x14ac:dyDescent="0.15">
      <c r="A260" s="277" t="s">
        <v>300</v>
      </c>
      <c r="B260" s="278"/>
      <c r="C260" s="60" t="s">
        <v>0</v>
      </c>
      <c r="D260" s="58">
        <f>D253+3</f>
        <v>319</v>
      </c>
      <c r="E260" s="24"/>
      <c r="F260" s="277" t="s">
        <v>300</v>
      </c>
      <c r="G260" s="278"/>
      <c r="H260" s="60" t="s">
        <v>0</v>
      </c>
      <c r="I260" s="58">
        <f>I253+3</f>
        <v>320</v>
      </c>
      <c r="J260" s="24"/>
      <c r="K260" s="277" t="s">
        <v>300</v>
      </c>
      <c r="L260" s="278"/>
      <c r="M260" s="60" t="s">
        <v>0</v>
      </c>
      <c r="N260" s="58">
        <f>N253+3</f>
        <v>321</v>
      </c>
    </row>
    <row r="261" spans="1:14" x14ac:dyDescent="0.15">
      <c r="A261" s="60" t="s">
        <v>16</v>
      </c>
      <c r="B261" s="58" t="str">
        <f>VLOOKUP(D260,数据库!$A$1:$J$64584,2,FALSE)</f>
        <v>KZ/8</v>
      </c>
      <c r="C261" s="60" t="s">
        <v>17</v>
      </c>
      <c r="D261" s="58" t="str">
        <f>VLOOKUP(D260,数据库!$A$1:$J$64584,3,FALSE)</f>
        <v>GRU/CN1/F1(5)</v>
      </c>
      <c r="E261" s="24"/>
      <c r="F261" s="61" t="s">
        <v>16</v>
      </c>
      <c r="G261" s="58" t="str">
        <f>VLOOKUP(I260,数据库!$A$1:$J$64584,2,FALSE)</f>
        <v>GRU/CN1/F2(6)</v>
      </c>
      <c r="H261" s="60" t="s">
        <v>17</v>
      </c>
      <c r="I261" s="58" t="str">
        <f>VLOOKUP(I260,数据库!$A$1:$J$64584,3,FALSE)</f>
        <v>GRU/CN1/F1(5)</v>
      </c>
      <c r="J261" s="24"/>
      <c r="K261" s="61" t="s">
        <v>16</v>
      </c>
      <c r="L261" s="58" t="str">
        <f>VLOOKUP(N260,数据库!$A$1:$J$64584,2,FALSE)</f>
        <v>KC/21</v>
      </c>
      <c r="M261" s="60" t="s">
        <v>17</v>
      </c>
      <c r="N261" s="58" t="str">
        <f>VLOOKUP(N260,数据库!$A$1:$J$64584,3,FALSE)</f>
        <v>GRU/S3</v>
      </c>
    </row>
    <row r="262" spans="1:14" x14ac:dyDescent="0.15">
      <c r="A262" s="60" t="s">
        <v>251</v>
      </c>
      <c r="B262" s="58" t="str">
        <f>VLOOKUP(D260,数据库!$A$1:$J$64584,6,FALSE)</f>
        <v>5556T</v>
      </c>
      <c r="C262" s="58" t="s">
        <v>19</v>
      </c>
      <c r="D262" s="58" t="str">
        <f>VLOOKUP(D260,数据库!$A$1:$J$64584,7,FALSE)</f>
        <v>5556T</v>
      </c>
      <c r="E262" s="24"/>
      <c r="F262" s="61" t="s">
        <v>251</v>
      </c>
      <c r="G262" s="58" t="str">
        <f>VLOOKUP(I260,数据库!$A$1:$J$64584,6,FALSE)</f>
        <v>5556T</v>
      </c>
      <c r="H262" s="58" t="s">
        <v>19</v>
      </c>
      <c r="I262" s="58" t="str">
        <f>VLOOKUP(I260,数据库!$A$1:$J$64584,7,FALSE)</f>
        <v>5556T</v>
      </c>
      <c r="J262" s="24"/>
      <c r="K262" s="61" t="s">
        <v>251</v>
      </c>
      <c r="L262" s="58" t="str">
        <f>VLOOKUP(N260,数据库!$A$1:$J$64584,6,FALSE)</f>
        <v>5556T</v>
      </c>
      <c r="M262" s="58" t="s">
        <v>19</v>
      </c>
      <c r="N262" s="58" t="str">
        <f>VLOOKUP(N260,数据库!$A$1:$J$64584,7,FALSE)</f>
        <v>红针/双开门334：蓝针</v>
      </c>
    </row>
    <row r="263" spans="1:14" x14ac:dyDescent="0.15">
      <c r="A263" s="58" t="s">
        <v>247</v>
      </c>
      <c r="B263" s="58" t="str">
        <f>VLOOKUP(D260,数据库!$A$1:$J$64584,5,FALSE)</f>
        <v>0.5黑</v>
      </c>
      <c r="C263" s="26" t="s">
        <v>248</v>
      </c>
      <c r="D263" s="58" t="e">
        <f>VLOOKUP(D260,数据库!$A$1:$J$64584,11,FALSE)</f>
        <v>#REF!</v>
      </c>
      <c r="E263" s="24"/>
      <c r="F263" s="60" t="s">
        <v>247</v>
      </c>
      <c r="G263" s="58" t="str">
        <f>VLOOKUP(I260,数据库!$A$1:$J$64584,5,FALSE)</f>
        <v>0.5黑</v>
      </c>
      <c r="H263" s="26" t="s">
        <v>248</v>
      </c>
      <c r="I263" s="58" t="e">
        <f>VLOOKUP(I260,数据库!$A$1:$J$64584,11,FALSE)</f>
        <v>#REF!</v>
      </c>
      <c r="J263" s="24"/>
      <c r="K263" s="60" t="s">
        <v>247</v>
      </c>
      <c r="L263" s="58" t="str">
        <f>VLOOKUP(N260,数据库!$A$1:$J$64584,5,FALSE)</f>
        <v>0.5黑</v>
      </c>
      <c r="M263" s="26" t="s">
        <v>248</v>
      </c>
      <c r="N263" s="26" t="e">
        <f>VLOOKUP(N260,数据库!$A$1:$J$64584,11,FALSE)</f>
        <v>#REF!</v>
      </c>
    </row>
    <row r="264" spans="1:14" x14ac:dyDescent="0.15">
      <c r="A264" s="58" t="s">
        <v>249</v>
      </c>
      <c r="B264" s="58">
        <f>VLOOKUP(D260,数据库!$A$1:$J$64584,9,FALSE)</f>
        <v>0</v>
      </c>
      <c r="C264" s="60" t="s">
        <v>280</v>
      </c>
      <c r="D264" s="26">
        <v>20</v>
      </c>
      <c r="E264" s="24"/>
      <c r="F264" s="60" t="s">
        <v>249</v>
      </c>
      <c r="G264" s="58">
        <f>VLOOKUP(I260,数据库!$A$1:$J$64584,9,FALSE)</f>
        <v>0</v>
      </c>
      <c r="H264" s="60" t="s">
        <v>280</v>
      </c>
      <c r="I264" s="26">
        <v>20</v>
      </c>
      <c r="J264" s="24"/>
      <c r="K264" s="60" t="s">
        <v>249</v>
      </c>
      <c r="L264" s="58">
        <f>VLOOKUP(N260,数据库!$A$1:$J$64584,9,FALSE)</f>
        <v>0</v>
      </c>
      <c r="M264" s="60" t="s">
        <v>280</v>
      </c>
      <c r="N264" s="60">
        <v>20</v>
      </c>
    </row>
    <row r="265" spans="1:14" x14ac:dyDescent="0.15">
      <c r="A265" s="58" t="s">
        <v>250</v>
      </c>
      <c r="B265" s="279" t="str">
        <f>VLOOKUP(D260,数据库!$A$1:$J$64584,4,FALSE)</f>
        <v>磁栅尺+双开门(电子)【MAX-E、G.EXC(G20)、ESW(G20)】</v>
      </c>
      <c r="C265" s="280"/>
      <c r="D265" s="281"/>
      <c r="E265" s="24"/>
      <c r="F265" s="58" t="s">
        <v>250</v>
      </c>
      <c r="G265" s="279" t="str">
        <f>VLOOKUP(I260,数据库!$A$1:$J$64584,4,FALSE)</f>
        <v>磁栅尺+双开门(电子)【MAX-E、G.EXC(G20)、ESW(G20)】</v>
      </c>
      <c r="H265" s="280"/>
      <c r="I265" s="281"/>
      <c r="J265" s="24"/>
      <c r="K265" s="58" t="s">
        <v>250</v>
      </c>
      <c r="L265" s="279" t="str">
        <f>VLOOKUP(N260,数据库!$A$1:$J$64584,4,FALSE)</f>
        <v>微动(旧)</v>
      </c>
      <c r="M265" s="280"/>
      <c r="N265" s="281"/>
    </row>
    <row r="266" spans="1:14" x14ac:dyDescent="0.15">
      <c r="A266" s="16"/>
      <c r="B266" s="16"/>
      <c r="C266" s="16"/>
      <c r="D266" s="80"/>
      <c r="E266" s="16"/>
      <c r="F266" s="80"/>
      <c r="G266" s="16"/>
      <c r="H266" s="16"/>
      <c r="I266" s="80"/>
      <c r="J266" s="16"/>
      <c r="K266" s="80"/>
      <c r="L266" s="16"/>
      <c r="M266" s="16"/>
      <c r="N266" s="16"/>
    </row>
    <row r="267" spans="1:14" x14ac:dyDescent="0.15">
      <c r="A267" s="277" t="s">
        <v>300</v>
      </c>
      <c r="B267" s="278"/>
      <c r="C267" s="60" t="s">
        <v>0</v>
      </c>
      <c r="D267" s="58">
        <f>D260+3</f>
        <v>322</v>
      </c>
      <c r="E267" s="24"/>
      <c r="F267" s="277" t="s">
        <v>300</v>
      </c>
      <c r="G267" s="278"/>
      <c r="H267" s="60" t="s">
        <v>0</v>
      </c>
      <c r="I267" s="58">
        <f>I260+3</f>
        <v>323</v>
      </c>
      <c r="J267" s="24"/>
      <c r="K267" s="277" t="s">
        <v>300</v>
      </c>
      <c r="L267" s="278"/>
      <c r="M267" s="60" t="s">
        <v>0</v>
      </c>
      <c r="N267" s="58">
        <f>N260+3</f>
        <v>324</v>
      </c>
    </row>
    <row r="268" spans="1:14" x14ac:dyDescent="0.15">
      <c r="A268" s="60" t="s">
        <v>16</v>
      </c>
      <c r="B268" s="58" t="str">
        <f>VLOOKUP(D267,数据库!$A$1:$J$64584,2,FALSE)</f>
        <v>MSC/2</v>
      </c>
      <c r="C268" s="60" t="s">
        <v>17</v>
      </c>
      <c r="D268" s="58" t="str">
        <f>VLOOKUP(D267,数据库!$A$1:$J$64584,3,FALSE)</f>
        <v>GRU/S4</v>
      </c>
      <c r="E268" s="24"/>
      <c r="F268" s="61" t="s">
        <v>16</v>
      </c>
      <c r="G268" s="58" t="str">
        <f>VLOOKUP(I267,数据库!$A$1:$J$64584,2,FALSE)</f>
        <v>MQJ/9</v>
      </c>
      <c r="H268" s="60" t="s">
        <v>17</v>
      </c>
      <c r="I268" s="58" t="str">
        <f>VLOOKUP(I267,数据库!$A$1:$J$64584,3,FALSE)</f>
        <v>MC/61(21)</v>
      </c>
      <c r="J268" s="24"/>
      <c r="K268" s="61" t="s">
        <v>16</v>
      </c>
      <c r="L268" s="58" t="str">
        <f>VLOOKUP(N267,数据库!$A$1:$J$64584,2,FALSE)</f>
        <v>MQJ/9</v>
      </c>
      <c r="M268" s="60" t="s">
        <v>17</v>
      </c>
      <c r="N268" s="58" t="str">
        <f>VLOOKUP(N267,数据库!$A$1:$J$64584,3,FALSE)</f>
        <v>MQJ/14</v>
      </c>
    </row>
    <row r="269" spans="1:14" x14ac:dyDescent="0.15">
      <c r="A269" s="60" t="s">
        <v>251</v>
      </c>
      <c r="B269" s="58" t="str">
        <f>VLOOKUP(D267,数据库!$A$1:$J$64584,6,FALSE)</f>
        <v>红4</v>
      </c>
      <c r="C269" s="58" t="s">
        <v>19</v>
      </c>
      <c r="D269" s="58" t="str">
        <f>VLOOKUP(D267,数据库!$A$1:$J$64584,7,FALSE)</f>
        <v>红针</v>
      </c>
      <c r="E269" s="24"/>
      <c r="F269" s="61" t="s">
        <v>251</v>
      </c>
      <c r="G269" s="58" t="str">
        <f>VLOOKUP(I267,数据库!$A$1:$J$64584,6,FALSE)</f>
        <v>红3</v>
      </c>
      <c r="H269" s="58" t="s">
        <v>19</v>
      </c>
      <c r="I269" s="58" t="str">
        <f>VLOOKUP(I267,数据库!$A$1:$J$64584,7,FALSE)</f>
        <v>红4</v>
      </c>
      <c r="J269" s="24"/>
      <c r="K269" s="61" t="s">
        <v>251</v>
      </c>
      <c r="L269" s="58" t="str">
        <f>VLOOKUP(N267,数据库!$A$1:$J$64584,6,FALSE)</f>
        <v>红3</v>
      </c>
      <c r="M269" s="58" t="s">
        <v>19</v>
      </c>
      <c r="N269" s="58" t="str">
        <f>VLOOKUP(N267,数据库!$A$1:$J$64584,7,FALSE)</f>
        <v>红3</v>
      </c>
    </row>
    <row r="270" spans="1:14" x14ac:dyDescent="0.15">
      <c r="A270" s="58" t="s">
        <v>247</v>
      </c>
      <c r="B270" s="58" t="str">
        <f>VLOOKUP(D267,数据库!$A$1:$J$64584,5,FALSE)</f>
        <v>0.5黑</v>
      </c>
      <c r="C270" s="26" t="s">
        <v>248</v>
      </c>
      <c r="D270" s="58" t="e">
        <f>VLOOKUP(D267,数据库!$A$1:$J$64584,11,FALSE)</f>
        <v>#REF!</v>
      </c>
      <c r="E270" s="24"/>
      <c r="F270" s="60" t="s">
        <v>247</v>
      </c>
      <c r="G270" s="58" t="str">
        <f>VLOOKUP(I267,数据库!$A$1:$J$64584,5,FALSE)</f>
        <v>0.5黑</v>
      </c>
      <c r="H270" s="26" t="s">
        <v>248</v>
      </c>
      <c r="I270" s="58" t="e">
        <f>VLOOKUP(I267,数据库!$A$1:$J$64584,11,FALSE)</f>
        <v>#REF!</v>
      </c>
      <c r="J270" s="24"/>
      <c r="K270" s="60" t="s">
        <v>247</v>
      </c>
      <c r="L270" s="58" t="str">
        <f>VLOOKUP(N267,数据库!$A$1:$J$64584,5,FALSE)</f>
        <v>0.5黑</v>
      </c>
      <c r="M270" s="26" t="s">
        <v>248</v>
      </c>
      <c r="N270" s="26" t="e">
        <f>VLOOKUP(N267,数据库!$A$1:$J$64584,11,FALSE)</f>
        <v>#REF!</v>
      </c>
    </row>
    <row r="271" spans="1:14" x14ac:dyDescent="0.15">
      <c r="A271" s="58" t="s">
        <v>249</v>
      </c>
      <c r="B271" s="58">
        <f>VLOOKUP(D267,数据库!$A$1:$J$64584,9,FALSE)</f>
        <v>0</v>
      </c>
      <c r="C271" s="60" t="s">
        <v>280</v>
      </c>
      <c r="D271" s="26">
        <v>20</v>
      </c>
      <c r="E271" s="24"/>
      <c r="F271" s="60" t="s">
        <v>249</v>
      </c>
      <c r="G271" s="58">
        <f>VLOOKUP(I267,数据库!$A$1:$J$64584,9,FALSE)</f>
        <v>0</v>
      </c>
      <c r="H271" s="60" t="s">
        <v>280</v>
      </c>
      <c r="I271" s="26">
        <v>20</v>
      </c>
      <c r="J271" s="24"/>
      <c r="K271" s="60" t="s">
        <v>249</v>
      </c>
      <c r="L271" s="58">
        <f>VLOOKUP(N267,数据库!$A$1:$J$64584,9,FALSE)</f>
        <v>0</v>
      </c>
      <c r="M271" s="60" t="s">
        <v>280</v>
      </c>
      <c r="N271" s="60">
        <v>20</v>
      </c>
    </row>
    <row r="272" spans="1:14" x14ac:dyDescent="0.15">
      <c r="A272" s="58" t="s">
        <v>250</v>
      </c>
      <c r="B272" s="279" t="str">
        <f>VLOOKUP(D267,数据库!$A$1:$J$64584,4,FALSE)</f>
        <v>微动(旧)</v>
      </c>
      <c r="C272" s="280"/>
      <c r="D272" s="281"/>
      <c r="E272" s="24"/>
      <c r="F272" s="58" t="s">
        <v>250</v>
      </c>
      <c r="G272" s="279" t="str">
        <f>VLOOKUP(I267,数据库!$A$1:$J$64584,4,FALSE)</f>
        <v>微动(旧)</v>
      </c>
      <c r="H272" s="280"/>
      <c r="I272" s="281"/>
      <c r="J272" s="24"/>
      <c r="K272" s="58" t="s">
        <v>250</v>
      </c>
      <c r="L272" s="279" t="str">
        <f>VLOOKUP(N267,数据库!$A$1:$J$64584,4,FALSE)</f>
        <v>微动(旧)</v>
      </c>
      <c r="M272" s="280"/>
      <c r="N272" s="281"/>
    </row>
    <row r="273" spans="1:14" x14ac:dyDescent="0.15">
      <c r="A273" s="16"/>
      <c r="B273" s="16"/>
      <c r="C273" s="16"/>
      <c r="D273" s="80"/>
      <c r="E273" s="16"/>
      <c r="F273" s="80"/>
      <c r="G273" s="16"/>
      <c r="H273" s="16"/>
      <c r="I273" s="80"/>
      <c r="J273" s="16"/>
      <c r="K273" s="80"/>
      <c r="L273" s="16"/>
      <c r="M273" s="16"/>
      <c r="N273" s="16"/>
    </row>
    <row r="274" spans="1:14" x14ac:dyDescent="0.15">
      <c r="A274" s="277" t="s">
        <v>300</v>
      </c>
      <c r="B274" s="278"/>
      <c r="C274" s="60" t="s">
        <v>0</v>
      </c>
      <c r="D274" s="58">
        <f>D267+3</f>
        <v>325</v>
      </c>
      <c r="E274" s="24"/>
      <c r="F274" s="277" t="s">
        <v>300</v>
      </c>
      <c r="G274" s="278"/>
      <c r="H274" s="60" t="s">
        <v>0</v>
      </c>
      <c r="I274" s="58">
        <f>I267+3</f>
        <v>326</v>
      </c>
      <c r="J274" s="24"/>
      <c r="K274" s="277" t="s">
        <v>300</v>
      </c>
      <c r="L274" s="278"/>
      <c r="M274" s="60" t="s">
        <v>0</v>
      </c>
      <c r="N274" s="58">
        <f>N267+3</f>
        <v>327</v>
      </c>
    </row>
    <row r="275" spans="1:14" x14ac:dyDescent="0.15">
      <c r="A275" s="60" t="s">
        <v>16</v>
      </c>
      <c r="B275" s="58" t="str">
        <f>VLOOKUP(D274,数据库!$A$1:$J$64584,2,FALSE)</f>
        <v>KZ/13</v>
      </c>
      <c r="C275" s="60" t="s">
        <v>17</v>
      </c>
      <c r="D275" s="58" t="str">
        <f>VLOOKUP(D274,数据库!$A$1:$J$64584,3,FALSE)</f>
        <v>GRU/24V</v>
      </c>
      <c r="E275" s="24"/>
      <c r="F275" s="61" t="s">
        <v>16</v>
      </c>
      <c r="G275" s="58" t="str">
        <f>VLOOKUP(I274,数据库!$A$1:$J$64584,2,FALSE)</f>
        <v>KZ/14</v>
      </c>
      <c r="H275" s="60" t="s">
        <v>17</v>
      </c>
      <c r="I275" s="58" t="str">
        <f>VLOOKUP(I274,数据库!$A$1:$J$64584,3,FALSE)</f>
        <v>GRU/COM</v>
      </c>
      <c r="J275" s="24"/>
      <c r="K275" s="61" t="s">
        <v>16</v>
      </c>
      <c r="L275" s="58" t="str">
        <f>VLOOKUP(N274,数据库!$A$1:$J$64584,2,FALSE)</f>
        <v>KZ/15</v>
      </c>
      <c r="M275" s="60" t="s">
        <v>17</v>
      </c>
      <c r="N275" s="58" t="str">
        <f>VLOOKUP(N274,数据库!$A$1:$J$64584,3,FALSE)</f>
        <v>GRU/F1</v>
      </c>
    </row>
    <row r="276" spans="1:14" x14ac:dyDescent="0.15">
      <c r="A276" s="60" t="s">
        <v>251</v>
      </c>
      <c r="B276" s="58" t="str">
        <f>VLOOKUP(D274,数据库!$A$1:$J$64584,6,FALSE)</f>
        <v>5556T</v>
      </c>
      <c r="C276" s="58" t="s">
        <v>19</v>
      </c>
      <c r="D276" s="58" t="str">
        <f>VLOOKUP(D274,数据库!$A$1:$J$64584,7,FALSE)</f>
        <v>红针/双开门338：蓝针</v>
      </c>
      <c r="E276" s="24"/>
      <c r="F276" s="61" t="s">
        <v>251</v>
      </c>
      <c r="G276" s="58" t="str">
        <f>VLOOKUP(I274,数据库!$A$1:$J$64584,6,FALSE)</f>
        <v>5556T</v>
      </c>
      <c r="H276" s="58" t="s">
        <v>19</v>
      </c>
      <c r="I276" s="58" t="str">
        <f>VLOOKUP(I274,数据库!$A$1:$J$64584,7,FALSE)</f>
        <v>红针/双开门339：蓝针</v>
      </c>
      <c r="J276" s="24"/>
      <c r="K276" s="61" t="s">
        <v>251</v>
      </c>
      <c r="L276" s="58" t="str">
        <f>VLOOKUP(N274,数据库!$A$1:$J$64584,6,FALSE)</f>
        <v>5556T</v>
      </c>
      <c r="M276" s="58" t="s">
        <v>19</v>
      </c>
      <c r="N276" s="58" t="str">
        <f>VLOOKUP(N274,数据库!$A$1:$J$64584,7,FALSE)</f>
        <v>红针/双开门340：蓝针</v>
      </c>
    </row>
    <row r="277" spans="1:14" x14ac:dyDescent="0.15">
      <c r="A277" s="58" t="s">
        <v>247</v>
      </c>
      <c r="B277" s="58" t="str">
        <f>VLOOKUP(D274,数据库!$A$1:$J$64584,5,FALSE)</f>
        <v>0.5黑</v>
      </c>
      <c r="C277" s="26" t="s">
        <v>248</v>
      </c>
      <c r="D277" s="58" t="e">
        <f>VLOOKUP(D274,数据库!$A$1:$J$64584,11,FALSE)</f>
        <v>#REF!</v>
      </c>
      <c r="E277" s="24"/>
      <c r="F277" s="60" t="s">
        <v>247</v>
      </c>
      <c r="G277" s="58" t="str">
        <f>VLOOKUP(I274,数据库!$A$1:$J$64584,5,FALSE)</f>
        <v>0.5黑</v>
      </c>
      <c r="H277" s="26" t="s">
        <v>248</v>
      </c>
      <c r="I277" s="58" t="e">
        <f>VLOOKUP(I274,数据库!$A$1:$J$64584,11,FALSE)</f>
        <v>#REF!</v>
      </c>
      <c r="J277" s="24"/>
      <c r="K277" s="60" t="s">
        <v>247</v>
      </c>
      <c r="L277" s="58" t="str">
        <f>VLOOKUP(N274,数据库!$A$1:$J$64584,5,FALSE)</f>
        <v>0.5黑</v>
      </c>
      <c r="M277" s="26" t="s">
        <v>248</v>
      </c>
      <c r="N277" s="26" t="e">
        <f>VLOOKUP(N274,数据库!$A$1:$J$64584,11,FALSE)</f>
        <v>#REF!</v>
      </c>
    </row>
    <row r="278" spans="1:14" x14ac:dyDescent="0.15">
      <c r="A278" s="58" t="s">
        <v>249</v>
      </c>
      <c r="B278" s="58">
        <f>VLOOKUP(D274,数据库!$A$1:$J$64584,9,FALSE)</f>
        <v>0</v>
      </c>
      <c r="C278" s="60" t="s">
        <v>280</v>
      </c>
      <c r="D278" s="26">
        <v>20</v>
      </c>
      <c r="E278" s="24"/>
      <c r="F278" s="60" t="s">
        <v>249</v>
      </c>
      <c r="G278" s="58">
        <f>VLOOKUP(I274,数据库!$A$1:$J$64584,9,FALSE)</f>
        <v>0</v>
      </c>
      <c r="H278" s="60" t="s">
        <v>280</v>
      </c>
      <c r="I278" s="26">
        <v>20</v>
      </c>
      <c r="J278" s="24"/>
      <c r="K278" s="60" t="s">
        <v>249</v>
      </c>
      <c r="L278" s="58">
        <f>VLOOKUP(N274,数据库!$A$1:$J$64584,9,FALSE)</f>
        <v>0</v>
      </c>
      <c r="M278" s="60" t="s">
        <v>280</v>
      </c>
      <c r="N278" s="60">
        <v>20</v>
      </c>
    </row>
    <row r="279" spans="1:14" x14ac:dyDescent="0.15">
      <c r="A279" s="58" t="s">
        <v>250</v>
      </c>
      <c r="B279" s="279" t="str">
        <f>VLOOKUP(D274,数据库!$A$1:$J$64584,4,FALSE)</f>
        <v>微动(旧)</v>
      </c>
      <c r="C279" s="280"/>
      <c r="D279" s="281"/>
      <c r="E279" s="24"/>
      <c r="F279" s="58" t="s">
        <v>250</v>
      </c>
      <c r="G279" s="279" t="str">
        <f>VLOOKUP(I274,数据库!$A$1:$J$64584,4,FALSE)</f>
        <v>微动(旧)</v>
      </c>
      <c r="H279" s="280"/>
      <c r="I279" s="281"/>
      <c r="J279" s="24"/>
      <c r="K279" s="58" t="s">
        <v>250</v>
      </c>
      <c r="L279" s="279" t="str">
        <f>VLOOKUP(N274,数据库!$A$1:$J$64584,4,FALSE)</f>
        <v>微动(旧)</v>
      </c>
      <c r="M279" s="280"/>
      <c r="N279" s="281"/>
    </row>
    <row r="280" spans="1:14" x14ac:dyDescent="0.15">
      <c r="A280" s="16"/>
      <c r="B280" s="16"/>
      <c r="C280" s="16"/>
      <c r="D280" s="80"/>
      <c r="E280" s="16"/>
      <c r="F280" s="80"/>
      <c r="G280" s="16"/>
      <c r="H280" s="16"/>
      <c r="I280" s="80"/>
      <c r="J280" s="16"/>
      <c r="K280" s="80"/>
      <c r="L280" s="16"/>
      <c r="M280" s="16"/>
      <c r="N280" s="16"/>
    </row>
    <row r="281" spans="1:14" x14ac:dyDescent="0.15">
      <c r="A281" s="277" t="s">
        <v>300</v>
      </c>
      <c r="B281" s="278"/>
      <c r="C281" s="60" t="s">
        <v>0</v>
      </c>
      <c r="D281" s="58">
        <f>D274+3</f>
        <v>328</v>
      </c>
      <c r="E281" s="24"/>
      <c r="F281" s="277" t="s">
        <v>300</v>
      </c>
      <c r="G281" s="278"/>
      <c r="H281" s="60" t="s">
        <v>0</v>
      </c>
      <c r="I281" s="58">
        <f>I274+3</f>
        <v>329</v>
      </c>
      <c r="J281" s="24"/>
      <c r="K281" s="277" t="s">
        <v>300</v>
      </c>
      <c r="L281" s="278"/>
      <c r="M281" s="60" t="s">
        <v>0</v>
      </c>
      <c r="N281" s="58">
        <f>N274+3</f>
        <v>330</v>
      </c>
    </row>
    <row r="282" spans="1:14" x14ac:dyDescent="0.15">
      <c r="A282" s="60" t="s">
        <v>16</v>
      </c>
      <c r="B282" s="58" t="str">
        <f>VLOOKUP(D281,数据库!$A$1:$J$64584,2,FALSE)</f>
        <v>KZ/16</v>
      </c>
      <c r="C282" s="60" t="s">
        <v>17</v>
      </c>
      <c r="D282" s="58" t="str">
        <f>VLOOKUP(D281,数据库!$A$1:$J$64584,3,FALSE)</f>
        <v>GRU/F2</v>
      </c>
      <c r="E282" s="24"/>
      <c r="F282" s="61" t="s">
        <v>16</v>
      </c>
      <c r="G282" s="58" t="str">
        <f>VLOOKUP(I281,数据库!$A$1:$J$64584,2,FALSE)</f>
        <v>KZ/17</v>
      </c>
      <c r="H282" s="60" t="s">
        <v>17</v>
      </c>
      <c r="I282" s="58" t="str">
        <f>VLOOKUP(I281,数据库!$A$1:$J$64584,3,FALSE)</f>
        <v>MQJ/13</v>
      </c>
      <c r="J282" s="24"/>
      <c r="K282" s="61" t="s">
        <v>16</v>
      </c>
      <c r="L282" s="58" t="str">
        <f>VLOOKUP(N281,数据库!$A$1:$J$64584,2,FALSE)</f>
        <v>KZ/18</v>
      </c>
      <c r="M282" s="60" t="s">
        <v>17</v>
      </c>
      <c r="N282" s="58" t="str">
        <f>VLOOKUP(N281,数据库!$A$1:$J$64584,3,FALSE)</f>
        <v>GRU/TX2</v>
      </c>
    </row>
    <row r="283" spans="1:14" x14ac:dyDescent="0.15">
      <c r="A283" s="60" t="s">
        <v>251</v>
      </c>
      <c r="B283" s="58" t="str">
        <f>VLOOKUP(D281,数据库!$A$1:$J$64584,6,FALSE)</f>
        <v>5556T</v>
      </c>
      <c r="C283" s="58" t="s">
        <v>19</v>
      </c>
      <c r="D283" s="58" t="str">
        <f>VLOOKUP(D281,数据库!$A$1:$J$64584,7,FALSE)</f>
        <v>红针/双开门341：蓝针</v>
      </c>
      <c r="E283" s="24"/>
      <c r="F283" s="61" t="s">
        <v>251</v>
      </c>
      <c r="G283" s="58" t="str">
        <f>VLOOKUP(I281,数据库!$A$1:$J$64584,6,FALSE)</f>
        <v>5556T</v>
      </c>
      <c r="H283" s="58" t="s">
        <v>19</v>
      </c>
      <c r="I283" s="58" t="str">
        <f>VLOOKUP(I281,数据库!$A$1:$J$64584,7,FALSE)</f>
        <v>红3</v>
      </c>
      <c r="J283" s="24"/>
      <c r="K283" s="61" t="s">
        <v>251</v>
      </c>
      <c r="L283" s="58" t="str">
        <f>VLOOKUP(N281,数据库!$A$1:$J$64584,6,FALSE)</f>
        <v>5556T</v>
      </c>
      <c r="M283" s="58" t="s">
        <v>19</v>
      </c>
      <c r="N283" s="58" t="str">
        <f>VLOOKUP(N281,数据库!$A$1:$J$64584,7,FALSE)</f>
        <v>红针</v>
      </c>
    </row>
    <row r="284" spans="1:14" x14ac:dyDescent="0.15">
      <c r="A284" s="58" t="s">
        <v>247</v>
      </c>
      <c r="B284" s="58" t="str">
        <f>VLOOKUP(D281,数据库!$A$1:$J$64584,5,FALSE)</f>
        <v>0.5黑</v>
      </c>
      <c r="C284" s="26" t="s">
        <v>248</v>
      </c>
      <c r="D284" s="58" t="e">
        <f>VLOOKUP(D281,数据库!$A$1:$J$64584,11,FALSE)</f>
        <v>#REF!</v>
      </c>
      <c r="E284" s="24"/>
      <c r="F284" s="60" t="s">
        <v>247</v>
      </c>
      <c r="G284" s="58" t="str">
        <f>VLOOKUP(I281,数据库!$A$1:$J$64584,5,FALSE)</f>
        <v>0.5黑</v>
      </c>
      <c r="H284" s="26" t="s">
        <v>248</v>
      </c>
      <c r="I284" s="58" t="e">
        <f>VLOOKUP(I281,数据库!$A$1:$J$64584,11,FALSE)</f>
        <v>#REF!</v>
      </c>
      <c r="J284" s="24"/>
      <c r="K284" s="60" t="s">
        <v>247</v>
      </c>
      <c r="L284" s="58" t="str">
        <f>VLOOKUP(N281,数据库!$A$1:$J$64584,5,FALSE)</f>
        <v>0.5黑</v>
      </c>
      <c r="M284" s="26" t="s">
        <v>248</v>
      </c>
      <c r="N284" s="26" t="e">
        <f>VLOOKUP(N281,数据库!$A$1:$J$64584,11,FALSE)</f>
        <v>#REF!</v>
      </c>
    </row>
    <row r="285" spans="1:14" x14ac:dyDescent="0.15">
      <c r="A285" s="58" t="s">
        <v>249</v>
      </c>
      <c r="B285" s="58">
        <f>VLOOKUP(D281,数据库!$A$1:$J$64584,9,FALSE)</f>
        <v>0</v>
      </c>
      <c r="C285" s="60" t="s">
        <v>280</v>
      </c>
      <c r="D285" s="26">
        <v>20</v>
      </c>
      <c r="E285" s="24"/>
      <c r="F285" s="60" t="s">
        <v>249</v>
      </c>
      <c r="G285" s="58">
        <f>VLOOKUP(I281,数据库!$A$1:$J$64584,9,FALSE)</f>
        <v>0</v>
      </c>
      <c r="H285" s="60" t="s">
        <v>280</v>
      </c>
      <c r="I285" s="26">
        <v>20</v>
      </c>
      <c r="J285" s="24"/>
      <c r="K285" s="60" t="s">
        <v>249</v>
      </c>
      <c r="L285" s="58">
        <f>VLOOKUP(N281,数据库!$A$1:$J$64584,9,FALSE)</f>
        <v>0</v>
      </c>
      <c r="M285" s="60" t="s">
        <v>280</v>
      </c>
      <c r="N285" s="60">
        <v>20</v>
      </c>
    </row>
    <row r="286" spans="1:14" x14ac:dyDescent="0.15">
      <c r="A286" s="58" t="s">
        <v>250</v>
      </c>
      <c r="B286" s="279" t="str">
        <f>VLOOKUP(D281,数据库!$A$1:$J$64584,4,FALSE)</f>
        <v>微动(旧)</v>
      </c>
      <c r="C286" s="280"/>
      <c r="D286" s="281"/>
      <c r="E286" s="24"/>
      <c r="F286" s="58" t="s">
        <v>250</v>
      </c>
      <c r="G286" s="279" t="str">
        <f>VLOOKUP(I281,数据库!$A$1:$J$64584,4,FALSE)</f>
        <v>微动(旧)</v>
      </c>
      <c r="H286" s="280"/>
      <c r="I286" s="281"/>
      <c r="J286" s="24"/>
      <c r="K286" s="58" t="s">
        <v>250</v>
      </c>
      <c r="L286" s="279" t="str">
        <f>VLOOKUP(N281,数据库!$A$1:$J$64584,4,FALSE)</f>
        <v>微动(旧)</v>
      </c>
      <c r="M286" s="280"/>
      <c r="N286" s="281"/>
    </row>
    <row r="287" spans="1:14" x14ac:dyDescent="0.15">
      <c r="A287" s="16"/>
      <c r="B287" s="16"/>
      <c r="C287" s="16"/>
      <c r="D287" s="80"/>
      <c r="E287" s="16"/>
      <c r="F287" s="80"/>
      <c r="G287" s="16"/>
      <c r="H287" s="16"/>
      <c r="I287" s="80"/>
      <c r="J287" s="16"/>
      <c r="K287" s="80"/>
      <c r="L287" s="16"/>
      <c r="M287" s="16"/>
      <c r="N287" s="16"/>
    </row>
    <row r="288" spans="1:14" x14ac:dyDescent="0.15">
      <c r="A288" s="277" t="s">
        <v>300</v>
      </c>
      <c r="B288" s="278"/>
      <c r="C288" s="60" t="s">
        <v>0</v>
      </c>
      <c r="D288" s="58">
        <f>D281+3</f>
        <v>331</v>
      </c>
      <c r="E288" s="24"/>
      <c r="F288" s="277" t="s">
        <v>300</v>
      </c>
      <c r="G288" s="278"/>
      <c r="H288" s="60" t="s">
        <v>0</v>
      </c>
      <c r="I288" s="58">
        <f>I281+3</f>
        <v>332</v>
      </c>
      <c r="J288" s="24"/>
      <c r="K288" s="277" t="s">
        <v>300</v>
      </c>
      <c r="L288" s="278"/>
      <c r="M288" s="60" t="s">
        <v>0</v>
      </c>
      <c r="N288" s="58">
        <f>N281+3</f>
        <v>333</v>
      </c>
    </row>
    <row r="289" spans="1:14" x14ac:dyDescent="0.15">
      <c r="A289" s="60" t="s">
        <v>16</v>
      </c>
      <c r="B289" s="58" t="str">
        <f>VLOOKUP(D288,数据库!$A$1:$J$64584,2,FALSE)</f>
        <v>MQJ/5</v>
      </c>
      <c r="C289" s="60" t="s">
        <v>17</v>
      </c>
      <c r="D289" s="58" t="str">
        <f>VLOOKUP(D288,数据库!$A$1:$J$64584,3,FALSE)</f>
        <v>GRU/SY</v>
      </c>
      <c r="E289" s="24"/>
      <c r="F289" s="61" t="s">
        <v>16</v>
      </c>
      <c r="G289" s="58">
        <f>VLOOKUP(I288,数据库!$A$1:$J$64584,2,FALSE)</f>
        <v>0</v>
      </c>
      <c r="H289" s="60" t="s">
        <v>17</v>
      </c>
      <c r="I289" s="58">
        <f>VLOOKUP(I288,数据库!$A$1:$J$64584,3,FALSE)</f>
        <v>0</v>
      </c>
      <c r="J289" s="24"/>
      <c r="K289" s="61" t="s">
        <v>16</v>
      </c>
      <c r="L289" s="58">
        <f>VLOOKUP(N288,数据库!$A$1:$J$64584,2,FALSE)</f>
        <v>0</v>
      </c>
      <c r="M289" s="60" t="s">
        <v>17</v>
      </c>
      <c r="N289" s="58">
        <f>VLOOKUP(N288,数据库!$A$1:$J$64584,3,FALSE)</f>
        <v>0</v>
      </c>
    </row>
    <row r="290" spans="1:14" x14ac:dyDescent="0.15">
      <c r="A290" s="60" t="s">
        <v>251</v>
      </c>
      <c r="B290" s="58" t="str">
        <f>VLOOKUP(D288,数据库!$A$1:$J$64584,6,FALSE)</f>
        <v>红3</v>
      </c>
      <c r="C290" s="58" t="s">
        <v>19</v>
      </c>
      <c r="D290" s="58" t="str">
        <f>VLOOKUP(D288,数据库!$A$1:$J$64584,7,FALSE)</f>
        <v>红针</v>
      </c>
      <c r="E290" s="24"/>
      <c r="F290" s="61" t="s">
        <v>251</v>
      </c>
      <c r="G290" s="58">
        <f>VLOOKUP(I288,数据库!$A$1:$J$64584,6,FALSE)</f>
        <v>0</v>
      </c>
      <c r="H290" s="58" t="s">
        <v>19</v>
      </c>
      <c r="I290" s="58">
        <f>VLOOKUP(I288,数据库!$A$1:$J$64584,7,FALSE)</f>
        <v>0</v>
      </c>
      <c r="J290" s="24"/>
      <c r="K290" s="61" t="s">
        <v>251</v>
      </c>
      <c r="L290" s="58">
        <f>VLOOKUP(N288,数据库!$A$1:$J$64584,6,FALSE)</f>
        <v>0</v>
      </c>
      <c r="M290" s="58" t="s">
        <v>19</v>
      </c>
      <c r="N290" s="58">
        <f>VLOOKUP(N288,数据库!$A$1:$J$64584,7,FALSE)</f>
        <v>0</v>
      </c>
    </row>
    <row r="291" spans="1:14" x14ac:dyDescent="0.15">
      <c r="A291" s="58" t="s">
        <v>247</v>
      </c>
      <c r="B291" s="58" t="str">
        <f>VLOOKUP(D288,数据库!$A$1:$J$64584,5,FALSE)</f>
        <v>0.5黑</v>
      </c>
      <c r="C291" s="26" t="s">
        <v>248</v>
      </c>
      <c r="D291" s="58" t="e">
        <f>VLOOKUP(D288,数据库!$A$1:$J$64584,11,FALSE)</f>
        <v>#REF!</v>
      </c>
      <c r="E291" s="24"/>
      <c r="F291" s="60" t="s">
        <v>247</v>
      </c>
      <c r="G291" s="58">
        <f>VLOOKUP(I288,数据库!$A$1:$J$64584,5,FALSE)</f>
        <v>0</v>
      </c>
      <c r="H291" s="26" t="s">
        <v>248</v>
      </c>
      <c r="I291" s="58" t="e">
        <f>VLOOKUP(I288,数据库!$A$1:$J$64584,11,FALSE)</f>
        <v>#REF!</v>
      </c>
      <c r="J291" s="24"/>
      <c r="K291" s="60" t="s">
        <v>247</v>
      </c>
      <c r="L291" s="58">
        <f>VLOOKUP(N288,数据库!$A$1:$J$64584,5,FALSE)</f>
        <v>0</v>
      </c>
      <c r="M291" s="26" t="s">
        <v>248</v>
      </c>
      <c r="N291" s="26" t="e">
        <f>VLOOKUP(N288,数据库!$A$1:$J$64584,11,FALSE)</f>
        <v>#REF!</v>
      </c>
    </row>
    <row r="292" spans="1:14" x14ac:dyDescent="0.15">
      <c r="A292" s="58" t="s">
        <v>249</v>
      </c>
      <c r="B292" s="58">
        <f>VLOOKUP(D288,数据库!$A$1:$J$64584,9,FALSE)</f>
        <v>0</v>
      </c>
      <c r="C292" s="60" t="s">
        <v>280</v>
      </c>
      <c r="D292" s="26">
        <v>20</v>
      </c>
      <c r="E292" s="24"/>
      <c r="F292" s="60" t="s">
        <v>249</v>
      </c>
      <c r="G292" s="58">
        <f>VLOOKUP(I288,数据库!$A$1:$J$64584,9,FALSE)</f>
        <v>0</v>
      </c>
      <c r="H292" s="60" t="s">
        <v>280</v>
      </c>
      <c r="I292" s="26">
        <v>20</v>
      </c>
      <c r="J292" s="24"/>
      <c r="K292" s="60" t="s">
        <v>249</v>
      </c>
      <c r="L292" s="58">
        <f>VLOOKUP(N288,数据库!$A$1:$J$64584,9,FALSE)</f>
        <v>0</v>
      </c>
      <c r="M292" s="60" t="s">
        <v>280</v>
      </c>
      <c r="N292" s="60">
        <v>20</v>
      </c>
    </row>
    <row r="293" spans="1:14" x14ac:dyDescent="0.15">
      <c r="A293" s="58" t="s">
        <v>250</v>
      </c>
      <c r="B293" s="279" t="str">
        <f>VLOOKUP(D288,数据库!$A$1:$J$64584,4,FALSE)</f>
        <v>微动(旧)</v>
      </c>
      <c r="C293" s="280"/>
      <c r="D293" s="281"/>
      <c r="E293" s="24"/>
      <c r="F293" s="58" t="s">
        <v>250</v>
      </c>
      <c r="G293" s="279">
        <f>VLOOKUP(I288,数据库!$A$1:$J$64584,4,FALSE)</f>
        <v>0</v>
      </c>
      <c r="H293" s="280"/>
      <c r="I293" s="281"/>
      <c r="J293" s="24"/>
      <c r="K293" s="58" t="s">
        <v>250</v>
      </c>
      <c r="L293" s="279">
        <f>VLOOKUP(N288,数据库!$A$1:$J$64584,4,FALSE)</f>
        <v>0</v>
      </c>
      <c r="M293" s="280"/>
      <c r="N293" s="281"/>
    </row>
    <row r="294" spans="1:14" x14ac:dyDescent="0.15">
      <c r="A294" s="16"/>
      <c r="B294" s="16"/>
      <c r="C294" s="16"/>
      <c r="D294" s="80"/>
      <c r="E294" s="16"/>
      <c r="F294" s="80"/>
      <c r="G294" s="16"/>
      <c r="H294" s="16"/>
      <c r="I294" s="80"/>
      <c r="J294" s="16"/>
      <c r="K294" s="80"/>
      <c r="L294" s="16"/>
      <c r="M294" s="16"/>
      <c r="N294" s="16"/>
    </row>
    <row r="295" spans="1:14" x14ac:dyDescent="0.15">
      <c r="A295" s="277" t="s">
        <v>300</v>
      </c>
      <c r="B295" s="278"/>
      <c r="C295" s="60" t="s">
        <v>0</v>
      </c>
      <c r="D295" s="58">
        <f>D288+3</f>
        <v>334</v>
      </c>
      <c r="E295" s="24"/>
      <c r="F295" s="277" t="s">
        <v>300</v>
      </c>
      <c r="G295" s="278"/>
      <c r="H295" s="60" t="s">
        <v>0</v>
      </c>
      <c r="I295" s="58">
        <f>I288+3</f>
        <v>335</v>
      </c>
      <c r="J295" s="24"/>
      <c r="K295" s="277" t="s">
        <v>300</v>
      </c>
      <c r="L295" s="278"/>
      <c r="M295" s="60" t="s">
        <v>0</v>
      </c>
      <c r="N295" s="58">
        <f>N288+3</f>
        <v>336</v>
      </c>
    </row>
    <row r="296" spans="1:14" x14ac:dyDescent="0.15">
      <c r="A296" s="60" t="s">
        <v>16</v>
      </c>
      <c r="B296" s="58" t="str">
        <f>VLOOKUP(D295,数据库!$A$1:$J$64584,2,FALSE)</f>
        <v>KC/21</v>
      </c>
      <c r="C296" s="60" t="s">
        <v>17</v>
      </c>
      <c r="D296" s="58" t="str">
        <f>VLOOKUP(D295,数据库!$A$1:$J$64584,3,FALSE)</f>
        <v>GRU(2)/S1</v>
      </c>
      <c r="E296" s="24"/>
      <c r="F296" s="61" t="s">
        <v>16</v>
      </c>
      <c r="G296" s="58" t="str">
        <f>VLOOKUP(I295,数据库!$A$1:$J$64584,2,FALSE)</f>
        <v>KC/19</v>
      </c>
      <c r="H296" s="60" t="s">
        <v>17</v>
      </c>
      <c r="I296" s="58" t="str">
        <f>VLOOKUP(I295,数据库!$A$1:$J$64584,3,FALSE)</f>
        <v>GRU(2)/S2</v>
      </c>
      <c r="J296" s="24"/>
      <c r="K296" s="61" t="s">
        <v>16</v>
      </c>
      <c r="L296" s="58" t="str">
        <f>VLOOKUP(N295,数据库!$A$1:$J$64584,2,FALSE)</f>
        <v>FTK/2</v>
      </c>
      <c r="M296" s="60" t="s">
        <v>17</v>
      </c>
      <c r="N296" s="58" t="str">
        <f>VLOOKUP(N295,数据库!$A$1:$J$64584,3,FALSE)</f>
        <v>GRU(2)/S3</v>
      </c>
    </row>
    <row r="297" spans="1:14" x14ac:dyDescent="0.15">
      <c r="A297" s="60" t="s">
        <v>251</v>
      </c>
      <c r="B297" s="58" t="str">
        <f>VLOOKUP(D295,数据库!$A$1:$J$64584,6,FALSE)</f>
        <v>5556T/微动321：蓝针</v>
      </c>
      <c r="C297" s="58" t="s">
        <v>19</v>
      </c>
      <c r="D297" s="58" t="str">
        <f>VLOOKUP(D295,数据库!$A$1:$J$64584,7,FALSE)</f>
        <v>红针</v>
      </c>
      <c r="E297" s="24"/>
      <c r="F297" s="61" t="s">
        <v>251</v>
      </c>
      <c r="G297" s="58" t="str">
        <f>VLOOKUP(I295,数据库!$A$1:$J$64584,6,FALSE)</f>
        <v>5556T</v>
      </c>
      <c r="H297" s="58" t="s">
        <v>19</v>
      </c>
      <c r="I297" s="58" t="str">
        <f>VLOOKUP(I295,数据库!$A$1:$J$64584,7,FALSE)</f>
        <v>红针</v>
      </c>
      <c r="J297" s="24"/>
      <c r="K297" s="61" t="s">
        <v>251</v>
      </c>
      <c r="L297" s="58" t="str">
        <f>VLOOKUP(N295,数据库!$A$1:$J$64584,6,FALSE)</f>
        <v>红4</v>
      </c>
      <c r="M297" s="58" t="s">
        <v>19</v>
      </c>
      <c r="N297" s="58" t="str">
        <f>VLOOKUP(N295,数据库!$A$1:$J$64584,7,FALSE)</f>
        <v>红针</v>
      </c>
    </row>
    <row r="298" spans="1:14" x14ac:dyDescent="0.15">
      <c r="A298" s="58" t="s">
        <v>247</v>
      </c>
      <c r="B298" s="58" t="str">
        <f>VLOOKUP(D295,数据库!$A$1:$J$64584,5,FALSE)</f>
        <v>0.5黑</v>
      </c>
      <c r="C298" s="26" t="s">
        <v>248</v>
      </c>
      <c r="D298" s="58" t="e">
        <f>VLOOKUP(D295,数据库!$A$1:$J$64584,11,FALSE)</f>
        <v>#REF!</v>
      </c>
      <c r="E298" s="24"/>
      <c r="F298" s="60" t="s">
        <v>247</v>
      </c>
      <c r="G298" s="58" t="str">
        <f>VLOOKUP(I295,数据库!$A$1:$J$64584,5,FALSE)</f>
        <v>0.5黑</v>
      </c>
      <c r="H298" s="26" t="s">
        <v>248</v>
      </c>
      <c r="I298" s="58" t="e">
        <f>VLOOKUP(I295,数据库!$A$1:$J$64584,11,FALSE)</f>
        <v>#REF!</v>
      </c>
      <c r="J298" s="24"/>
      <c r="K298" s="60" t="s">
        <v>247</v>
      </c>
      <c r="L298" s="58" t="str">
        <f>VLOOKUP(N295,数据库!$A$1:$J$64584,5,FALSE)</f>
        <v>0.5黑</v>
      </c>
      <c r="M298" s="26" t="s">
        <v>248</v>
      </c>
      <c r="N298" s="26" t="e">
        <f>VLOOKUP(N295,数据库!$A$1:$J$64584,11,FALSE)</f>
        <v>#REF!</v>
      </c>
    </row>
    <row r="299" spans="1:14" x14ac:dyDescent="0.15">
      <c r="A299" s="58" t="s">
        <v>249</v>
      </c>
      <c r="B299" s="58">
        <f>VLOOKUP(D295,数据库!$A$1:$J$64584,9,FALSE)</f>
        <v>0</v>
      </c>
      <c r="C299" s="60" t="s">
        <v>280</v>
      </c>
      <c r="D299" s="26">
        <v>20</v>
      </c>
      <c r="E299" s="24"/>
      <c r="F299" s="60" t="s">
        <v>249</v>
      </c>
      <c r="G299" s="58">
        <f>VLOOKUP(I295,数据库!$A$1:$J$64584,9,FALSE)</f>
        <v>0</v>
      </c>
      <c r="H299" s="60" t="s">
        <v>280</v>
      </c>
      <c r="I299" s="26">
        <v>20</v>
      </c>
      <c r="J299" s="24"/>
      <c r="K299" s="60" t="s">
        <v>249</v>
      </c>
      <c r="L299" s="58">
        <f>VLOOKUP(N295,数据库!$A$1:$J$64584,9,FALSE)</f>
        <v>0</v>
      </c>
      <c r="M299" s="60" t="s">
        <v>280</v>
      </c>
      <c r="N299" s="60">
        <v>20</v>
      </c>
    </row>
    <row r="300" spans="1:14" x14ac:dyDescent="0.15">
      <c r="A300" s="58" t="s">
        <v>250</v>
      </c>
      <c r="B300" s="279" t="str">
        <f>VLOOKUP(D295,数据库!$A$1:$J$64584,4,FALSE)</f>
        <v>双开门(旧)</v>
      </c>
      <c r="C300" s="280"/>
      <c r="D300" s="281"/>
      <c r="E300" s="24"/>
      <c r="F300" s="58" t="s">
        <v>250</v>
      </c>
      <c r="G300" s="279" t="str">
        <f>VLOOKUP(I295,数据库!$A$1:$J$64584,4,FALSE)</f>
        <v>双开门(旧)</v>
      </c>
      <c r="H300" s="280"/>
      <c r="I300" s="281"/>
      <c r="J300" s="24"/>
      <c r="K300" s="58" t="s">
        <v>250</v>
      </c>
      <c r="L300" s="279" t="str">
        <f>VLOOKUP(N295,数据库!$A$1:$J$64584,4,FALSE)</f>
        <v>双开门(旧)</v>
      </c>
      <c r="M300" s="280"/>
      <c r="N300" s="281"/>
    </row>
    <row r="301" spans="1:14" x14ac:dyDescent="0.15">
      <c r="A301" s="16"/>
      <c r="B301" s="16"/>
      <c r="C301" s="16"/>
      <c r="D301" s="80"/>
      <c r="E301" s="16"/>
      <c r="F301" s="80"/>
      <c r="G301" s="16"/>
      <c r="H301" s="16"/>
      <c r="I301" s="80"/>
      <c r="J301" s="16"/>
      <c r="K301" s="80"/>
      <c r="L301" s="16"/>
      <c r="M301" s="16"/>
      <c r="N301" s="16"/>
    </row>
    <row r="302" spans="1:14" x14ac:dyDescent="0.15">
      <c r="A302" s="277" t="s">
        <v>300</v>
      </c>
      <c r="B302" s="278"/>
      <c r="C302" s="60" t="s">
        <v>0</v>
      </c>
      <c r="D302" s="58">
        <f>D295+3</f>
        <v>337</v>
      </c>
      <c r="E302" s="24"/>
      <c r="F302" s="277" t="s">
        <v>300</v>
      </c>
      <c r="G302" s="278"/>
      <c r="H302" s="60" t="s">
        <v>0</v>
      </c>
      <c r="I302" s="58">
        <f>I295+3</f>
        <v>338</v>
      </c>
      <c r="J302" s="24"/>
      <c r="K302" s="277" t="s">
        <v>300</v>
      </c>
      <c r="L302" s="278"/>
      <c r="M302" s="60" t="s">
        <v>0</v>
      </c>
      <c r="N302" s="58">
        <f>N295+3</f>
        <v>339</v>
      </c>
    </row>
    <row r="303" spans="1:14" x14ac:dyDescent="0.15">
      <c r="A303" s="60" t="s">
        <v>16</v>
      </c>
      <c r="B303" s="58" t="str">
        <f>VLOOKUP(D302,数据库!$A$1:$J$64584,2,FALSE)</f>
        <v>KC/20</v>
      </c>
      <c r="C303" s="60" t="s">
        <v>17</v>
      </c>
      <c r="D303" s="58" t="str">
        <f>VLOOKUP(D302,数据库!$A$1:$J$64584,3,FALSE)</f>
        <v>GRU(2)/S4</v>
      </c>
      <c r="E303" s="24"/>
      <c r="F303" s="61" t="s">
        <v>16</v>
      </c>
      <c r="G303" s="58" t="str">
        <f>VLOOKUP(I302,数据库!$A$1:$J$64584,2,FALSE)</f>
        <v>KZ/13</v>
      </c>
      <c r="H303" s="60" t="s">
        <v>17</v>
      </c>
      <c r="I303" s="58" t="str">
        <f>VLOOKUP(I302,数据库!$A$1:$J$64584,3,FALSE)</f>
        <v>GRU(2)/24V</v>
      </c>
      <c r="J303" s="24"/>
      <c r="K303" s="61" t="s">
        <v>16</v>
      </c>
      <c r="L303" s="58" t="str">
        <f>VLOOKUP(N302,数据库!$A$1:$J$64584,2,FALSE)</f>
        <v>KZ/14</v>
      </c>
      <c r="M303" s="60" t="s">
        <v>17</v>
      </c>
      <c r="N303" s="58" t="str">
        <f>VLOOKUP(N302,数据库!$A$1:$J$64584,3,FALSE)</f>
        <v>GRU(2)/COM</v>
      </c>
    </row>
    <row r="304" spans="1:14" x14ac:dyDescent="0.15">
      <c r="A304" s="60" t="s">
        <v>251</v>
      </c>
      <c r="B304" s="58" t="str">
        <f>VLOOKUP(D302,数据库!$A$1:$J$64584,6,FALSE)</f>
        <v>5556T</v>
      </c>
      <c r="C304" s="58" t="s">
        <v>19</v>
      </c>
      <c r="D304" s="58" t="str">
        <f>VLOOKUP(D302,数据库!$A$1:$J$64584,7,FALSE)</f>
        <v>红针</v>
      </c>
      <c r="E304" s="24"/>
      <c r="F304" s="61" t="s">
        <v>251</v>
      </c>
      <c r="G304" s="58" t="str">
        <f>VLOOKUP(I302,数据库!$A$1:$J$64584,6,FALSE)</f>
        <v>5556T/微动325：蓝针</v>
      </c>
      <c r="H304" s="58" t="s">
        <v>19</v>
      </c>
      <c r="I304" s="58" t="str">
        <f>VLOOKUP(I302,数据库!$A$1:$J$64584,7,FALSE)</f>
        <v>红针</v>
      </c>
      <c r="J304" s="24"/>
      <c r="K304" s="61" t="s">
        <v>251</v>
      </c>
      <c r="L304" s="58" t="str">
        <f>VLOOKUP(N302,数据库!$A$1:$J$64584,6,FALSE)</f>
        <v>5556T/微动326：蓝针</v>
      </c>
      <c r="M304" s="58" t="s">
        <v>19</v>
      </c>
      <c r="N304" s="58" t="str">
        <f>VLOOKUP(N302,数据库!$A$1:$J$64584,7,FALSE)</f>
        <v>红针</v>
      </c>
    </row>
    <row r="305" spans="1:14" x14ac:dyDescent="0.15">
      <c r="A305" s="58" t="s">
        <v>247</v>
      </c>
      <c r="B305" s="58" t="str">
        <f>VLOOKUP(D302,数据库!$A$1:$J$64584,5,FALSE)</f>
        <v>0.5黑</v>
      </c>
      <c r="C305" s="26" t="s">
        <v>248</v>
      </c>
      <c r="D305" s="58" t="e">
        <f>VLOOKUP(D302,数据库!$A$1:$J$64584,11,FALSE)</f>
        <v>#REF!</v>
      </c>
      <c r="E305" s="24"/>
      <c r="F305" s="60" t="s">
        <v>247</v>
      </c>
      <c r="G305" s="58" t="str">
        <f>VLOOKUP(I302,数据库!$A$1:$J$64584,5,FALSE)</f>
        <v>0.5黑</v>
      </c>
      <c r="H305" s="26" t="s">
        <v>248</v>
      </c>
      <c r="I305" s="58" t="e">
        <f>VLOOKUP(I302,数据库!$A$1:$J$64584,11,FALSE)</f>
        <v>#REF!</v>
      </c>
      <c r="J305" s="24"/>
      <c r="K305" s="60" t="s">
        <v>247</v>
      </c>
      <c r="L305" s="58" t="str">
        <f>VLOOKUP(N302,数据库!$A$1:$J$64584,5,FALSE)</f>
        <v>0.5黑</v>
      </c>
      <c r="M305" s="26" t="s">
        <v>248</v>
      </c>
      <c r="N305" s="26" t="e">
        <f>VLOOKUP(N302,数据库!$A$1:$J$64584,11,FALSE)</f>
        <v>#REF!</v>
      </c>
    </row>
    <row r="306" spans="1:14" x14ac:dyDescent="0.15">
      <c r="A306" s="58" t="s">
        <v>249</v>
      </c>
      <c r="B306" s="58">
        <f>VLOOKUP(D302,数据库!$A$1:$J$64584,9,FALSE)</f>
        <v>0</v>
      </c>
      <c r="C306" s="60" t="s">
        <v>280</v>
      </c>
      <c r="D306" s="26">
        <v>20</v>
      </c>
      <c r="E306" s="24"/>
      <c r="F306" s="60" t="s">
        <v>249</v>
      </c>
      <c r="G306" s="58">
        <f>VLOOKUP(I302,数据库!$A$1:$J$64584,9,FALSE)</f>
        <v>0</v>
      </c>
      <c r="H306" s="60" t="s">
        <v>280</v>
      </c>
      <c r="I306" s="26">
        <v>20</v>
      </c>
      <c r="J306" s="24"/>
      <c r="K306" s="60" t="s">
        <v>249</v>
      </c>
      <c r="L306" s="58">
        <f>VLOOKUP(N302,数据库!$A$1:$J$64584,9,FALSE)</f>
        <v>0</v>
      </c>
      <c r="M306" s="60" t="s">
        <v>280</v>
      </c>
      <c r="N306" s="60">
        <v>20</v>
      </c>
    </row>
    <row r="307" spans="1:14" x14ac:dyDescent="0.15">
      <c r="A307" s="58" t="s">
        <v>250</v>
      </c>
      <c r="B307" s="279" t="str">
        <f>VLOOKUP(D302,数据库!$A$1:$J$64584,4,FALSE)</f>
        <v>双开门(旧)</v>
      </c>
      <c r="C307" s="280"/>
      <c r="D307" s="281"/>
      <c r="E307" s="24"/>
      <c r="F307" s="58" t="s">
        <v>250</v>
      </c>
      <c r="G307" s="279" t="str">
        <f>VLOOKUP(I302,数据库!$A$1:$J$64584,4,FALSE)</f>
        <v>双开门(旧)</v>
      </c>
      <c r="H307" s="280"/>
      <c r="I307" s="281"/>
      <c r="J307" s="24"/>
      <c r="K307" s="58" t="s">
        <v>250</v>
      </c>
      <c r="L307" s="279" t="str">
        <f>VLOOKUP(N302,数据库!$A$1:$J$64584,4,FALSE)</f>
        <v>双开门(旧)</v>
      </c>
      <c r="M307" s="280"/>
      <c r="N307" s="281"/>
    </row>
    <row r="308" spans="1:14" x14ac:dyDescent="0.15">
      <c r="A308" s="16"/>
      <c r="B308" s="16"/>
      <c r="C308" s="16"/>
      <c r="D308" s="80"/>
      <c r="E308" s="16"/>
      <c r="F308" s="80"/>
      <c r="G308" s="16"/>
      <c r="H308" s="16"/>
      <c r="I308" s="80"/>
      <c r="J308" s="16"/>
      <c r="K308" s="80"/>
      <c r="L308" s="16"/>
      <c r="M308" s="16"/>
      <c r="N308" s="16"/>
    </row>
    <row r="309" spans="1:14" x14ac:dyDescent="0.15">
      <c r="A309" s="277" t="s">
        <v>300</v>
      </c>
      <c r="B309" s="278"/>
      <c r="C309" s="60" t="s">
        <v>0</v>
      </c>
      <c r="D309" s="58">
        <f>D302+3</f>
        <v>340</v>
      </c>
      <c r="E309" s="24"/>
      <c r="F309" s="277" t="s">
        <v>300</v>
      </c>
      <c r="G309" s="278"/>
      <c r="H309" s="60" t="s">
        <v>0</v>
      </c>
      <c r="I309" s="58">
        <f>I302+3</f>
        <v>341</v>
      </c>
      <c r="J309" s="24"/>
      <c r="K309" s="277" t="s">
        <v>300</v>
      </c>
      <c r="L309" s="278"/>
      <c r="M309" s="60" t="s">
        <v>0</v>
      </c>
      <c r="N309" s="58">
        <f>N302+3</f>
        <v>342</v>
      </c>
    </row>
    <row r="310" spans="1:14" x14ac:dyDescent="0.15">
      <c r="A310" s="60" t="s">
        <v>16</v>
      </c>
      <c r="B310" s="58" t="str">
        <f>VLOOKUP(D309,数据库!$A$1:$J$64584,2,FALSE)</f>
        <v>KZ/15</v>
      </c>
      <c r="C310" s="60" t="s">
        <v>17</v>
      </c>
      <c r="D310" s="58" t="str">
        <f>VLOOKUP(D309,数据库!$A$1:$J$64584,3,FALSE)</f>
        <v>GRU(2)/F1</v>
      </c>
      <c r="E310" s="24"/>
      <c r="F310" s="61" t="s">
        <v>16</v>
      </c>
      <c r="G310" s="58" t="str">
        <f>VLOOKUP(I309,数据库!$A$1:$J$64584,2,FALSE)</f>
        <v>KZ/16</v>
      </c>
      <c r="H310" s="60" t="s">
        <v>17</v>
      </c>
      <c r="I310" s="58" t="str">
        <f>VLOOKUP(I309,数据库!$A$1:$J$64584,3,FALSE)</f>
        <v>GRU(2)/F2</v>
      </c>
      <c r="J310" s="24"/>
      <c r="K310" s="61" t="s">
        <v>16</v>
      </c>
      <c r="L310" s="58" t="str">
        <f>VLOOKUP(N309,数据库!$A$1:$J$64584,2,FALSE)</f>
        <v>KZ/19</v>
      </c>
      <c r="M310" s="60" t="s">
        <v>17</v>
      </c>
      <c r="N310" s="58" t="str">
        <f>VLOOKUP(N309,数据库!$A$1:$J$64584,3,FALSE)</f>
        <v>GRU(2)/TX2</v>
      </c>
    </row>
    <row r="311" spans="1:14" x14ac:dyDescent="0.15">
      <c r="A311" s="60" t="s">
        <v>251</v>
      </c>
      <c r="B311" s="58" t="str">
        <f>VLOOKUP(D309,数据库!$A$1:$J$64584,6,FALSE)</f>
        <v>5556T/微动327：蓝针</v>
      </c>
      <c r="C311" s="58" t="s">
        <v>19</v>
      </c>
      <c r="D311" s="58" t="str">
        <f>VLOOKUP(D309,数据库!$A$1:$J$64584,7,FALSE)</f>
        <v>红针</v>
      </c>
      <c r="E311" s="24"/>
      <c r="F311" s="61" t="s">
        <v>251</v>
      </c>
      <c r="G311" s="58" t="str">
        <f>VLOOKUP(I309,数据库!$A$1:$J$64584,6,FALSE)</f>
        <v>5556T/微动328：蓝针</v>
      </c>
      <c r="H311" s="58" t="s">
        <v>19</v>
      </c>
      <c r="I311" s="58" t="str">
        <f>VLOOKUP(I309,数据库!$A$1:$J$64584,7,FALSE)</f>
        <v>红针</v>
      </c>
      <c r="J311" s="24"/>
      <c r="K311" s="61" t="s">
        <v>251</v>
      </c>
      <c r="L311" s="58" t="str">
        <f>VLOOKUP(N309,数据库!$A$1:$J$64584,6,FALSE)</f>
        <v>5556T</v>
      </c>
      <c r="M311" s="58" t="s">
        <v>19</v>
      </c>
      <c r="N311" s="58" t="str">
        <f>VLOOKUP(N309,数据库!$A$1:$J$64584,7,FALSE)</f>
        <v>红针</v>
      </c>
    </row>
    <row r="312" spans="1:14" x14ac:dyDescent="0.15">
      <c r="A312" s="58" t="s">
        <v>247</v>
      </c>
      <c r="B312" s="58" t="str">
        <f>VLOOKUP(D309,数据库!$A$1:$J$64584,5,FALSE)</f>
        <v>0.5黑</v>
      </c>
      <c r="C312" s="26" t="s">
        <v>248</v>
      </c>
      <c r="D312" s="58" t="e">
        <f>VLOOKUP(D309,数据库!$A$1:$J$64584,11,FALSE)</f>
        <v>#REF!</v>
      </c>
      <c r="E312" s="24"/>
      <c r="F312" s="60" t="s">
        <v>247</v>
      </c>
      <c r="G312" s="58" t="str">
        <f>VLOOKUP(I309,数据库!$A$1:$J$64584,5,FALSE)</f>
        <v>0.5黑</v>
      </c>
      <c r="H312" s="26" t="s">
        <v>248</v>
      </c>
      <c r="I312" s="58" t="e">
        <f>VLOOKUP(I309,数据库!$A$1:$J$64584,11,FALSE)</f>
        <v>#REF!</v>
      </c>
      <c r="J312" s="24"/>
      <c r="K312" s="60" t="s">
        <v>247</v>
      </c>
      <c r="L312" s="58" t="str">
        <f>VLOOKUP(N309,数据库!$A$1:$J$64584,5,FALSE)</f>
        <v>0.5黑</v>
      </c>
      <c r="M312" s="26" t="s">
        <v>248</v>
      </c>
      <c r="N312" s="26" t="e">
        <f>VLOOKUP(N309,数据库!$A$1:$J$64584,11,FALSE)</f>
        <v>#REF!</v>
      </c>
    </row>
    <row r="313" spans="1:14" x14ac:dyDescent="0.15">
      <c r="A313" s="58" t="s">
        <v>249</v>
      </c>
      <c r="B313" s="58">
        <f>VLOOKUP(D309,数据库!$A$1:$J$64584,9,FALSE)</f>
        <v>0</v>
      </c>
      <c r="C313" s="60" t="s">
        <v>280</v>
      </c>
      <c r="D313" s="26">
        <v>20</v>
      </c>
      <c r="E313" s="24"/>
      <c r="F313" s="60" t="s">
        <v>249</v>
      </c>
      <c r="G313" s="58">
        <f>VLOOKUP(I309,数据库!$A$1:$J$64584,9,FALSE)</f>
        <v>0</v>
      </c>
      <c r="H313" s="60" t="s">
        <v>280</v>
      </c>
      <c r="I313" s="26">
        <v>20</v>
      </c>
      <c r="J313" s="24"/>
      <c r="K313" s="60" t="s">
        <v>249</v>
      </c>
      <c r="L313" s="58">
        <f>VLOOKUP(N309,数据库!$A$1:$J$64584,9,FALSE)</f>
        <v>0</v>
      </c>
      <c r="M313" s="60" t="s">
        <v>280</v>
      </c>
      <c r="N313" s="60">
        <v>20</v>
      </c>
    </row>
    <row r="314" spans="1:14" x14ac:dyDescent="0.15">
      <c r="A314" s="58" t="s">
        <v>250</v>
      </c>
      <c r="B314" s="279" t="str">
        <f>VLOOKUP(D309,数据库!$A$1:$J$64584,4,FALSE)</f>
        <v>双开门(旧)</v>
      </c>
      <c r="C314" s="280"/>
      <c r="D314" s="281"/>
      <c r="E314" s="24"/>
      <c r="F314" s="58" t="s">
        <v>250</v>
      </c>
      <c r="G314" s="279" t="str">
        <f>VLOOKUP(I309,数据库!$A$1:$J$64584,4,FALSE)</f>
        <v>双开门(旧)</v>
      </c>
      <c r="H314" s="280"/>
      <c r="I314" s="281"/>
      <c r="J314" s="24"/>
      <c r="K314" s="58" t="s">
        <v>250</v>
      </c>
      <c r="L314" s="279" t="str">
        <f>VLOOKUP(N309,数据库!$A$1:$J$64584,4,FALSE)</f>
        <v>双开门(旧)</v>
      </c>
      <c r="M314" s="280"/>
      <c r="N314" s="281"/>
    </row>
    <row r="315" spans="1:14" x14ac:dyDescent="0.15">
      <c r="A315" s="16"/>
      <c r="B315" s="16"/>
      <c r="C315" s="16"/>
      <c r="D315" s="80"/>
      <c r="E315" s="16"/>
      <c r="F315" s="80"/>
      <c r="G315" s="16"/>
      <c r="H315" s="16"/>
      <c r="I315" s="80"/>
      <c r="J315" s="16"/>
      <c r="K315" s="80"/>
      <c r="L315" s="16"/>
      <c r="M315" s="16"/>
      <c r="N315" s="16"/>
    </row>
    <row r="316" spans="1:14" x14ac:dyDescent="0.15">
      <c r="A316" s="277" t="s">
        <v>300</v>
      </c>
      <c r="B316" s="278"/>
      <c r="C316" s="60" t="s">
        <v>0</v>
      </c>
      <c r="D316" s="58">
        <f>D309+3</f>
        <v>343</v>
      </c>
      <c r="E316" s="24"/>
      <c r="F316" s="277" t="s">
        <v>300</v>
      </c>
      <c r="G316" s="278"/>
      <c r="H316" s="60" t="s">
        <v>0</v>
      </c>
      <c r="I316" s="58">
        <f>I309+3</f>
        <v>344</v>
      </c>
      <c r="J316" s="24"/>
      <c r="K316" s="277" t="s">
        <v>300</v>
      </c>
      <c r="L316" s="278"/>
      <c r="M316" s="60" t="s">
        <v>0</v>
      </c>
      <c r="N316" s="58">
        <f>N309+3</f>
        <v>345</v>
      </c>
    </row>
    <row r="317" spans="1:14" x14ac:dyDescent="0.15">
      <c r="A317" s="60" t="s">
        <v>16</v>
      </c>
      <c r="B317" s="58" t="str">
        <f>VLOOKUP(D316,数据库!$A$1:$J$64584,2,FALSE)</f>
        <v>KD/5</v>
      </c>
      <c r="C317" s="60" t="s">
        <v>17</v>
      </c>
      <c r="D317" s="58" t="str">
        <f>VLOOKUP(D316,数据库!$A$1:$J$64584,3,FALSE)</f>
        <v>GRU(2)/SY</v>
      </c>
      <c r="E317" s="24"/>
      <c r="F317" s="61" t="s">
        <v>16</v>
      </c>
      <c r="G317" s="58" t="str">
        <f>VLOOKUP(I316,数据库!$A$1:$J$64584,2,FALSE)</f>
        <v>KZ/8</v>
      </c>
      <c r="H317" s="60" t="s">
        <v>17</v>
      </c>
      <c r="I317" s="58" t="str">
        <f>VLOOKUP(I316,数据库!$A$1:$J$64584,3,FALSE)</f>
        <v>GRU(2)/F1</v>
      </c>
      <c r="J317" s="24"/>
      <c r="K317" s="61" t="s">
        <v>16</v>
      </c>
      <c r="L317" s="58" t="str">
        <f>VLOOKUP(N316,数据库!$A$1:$J$64584,2,FALSE)</f>
        <v>GRU(2)/F2</v>
      </c>
      <c r="M317" s="60" t="s">
        <v>17</v>
      </c>
      <c r="N317" s="58" t="str">
        <f>VLOOKUP(N316,数据库!$A$1:$J$64584,3,FALSE)</f>
        <v>GRU(2)/F1</v>
      </c>
    </row>
    <row r="318" spans="1:14" x14ac:dyDescent="0.15">
      <c r="A318" s="60" t="s">
        <v>251</v>
      </c>
      <c r="B318" s="58" t="str">
        <f>VLOOKUP(D316,数据库!$A$1:$J$64584,6,FALSE)</f>
        <v>5556T</v>
      </c>
      <c r="C318" s="58" t="s">
        <v>19</v>
      </c>
      <c r="D318" s="58" t="str">
        <f>VLOOKUP(D316,数据库!$A$1:$J$64584,7,FALSE)</f>
        <v>红针</v>
      </c>
      <c r="E318" s="24"/>
      <c r="F318" s="61" t="s">
        <v>251</v>
      </c>
      <c r="G318" s="58" t="str">
        <f>VLOOKUP(I316,数据库!$A$1:$J$64584,6,FALSE)</f>
        <v>5556T</v>
      </c>
      <c r="H318" s="58" t="s">
        <v>19</v>
      </c>
      <c r="I318" s="58" t="str">
        <f>VLOOKUP(I316,数据库!$A$1:$J$64584,7,FALSE)</f>
        <v>340：蓝针</v>
      </c>
      <c r="J318" s="24"/>
      <c r="K318" s="61" t="s">
        <v>251</v>
      </c>
      <c r="L318" s="58" t="str">
        <f>VLOOKUP(N316,数据库!$A$1:$J$64584,6,FALSE)</f>
        <v>红针</v>
      </c>
      <c r="M318" s="58" t="s">
        <v>19</v>
      </c>
      <c r="N318" s="58" t="str">
        <f>VLOOKUP(N316,数据库!$A$1:$J$64584,7,FALSE)</f>
        <v>341：蓝针</v>
      </c>
    </row>
    <row r="319" spans="1:14" x14ac:dyDescent="0.15">
      <c r="A319" s="58" t="s">
        <v>247</v>
      </c>
      <c r="B319" s="58" t="str">
        <f>VLOOKUP(D316,数据库!$A$1:$J$64584,5,FALSE)</f>
        <v>0.5黑</v>
      </c>
      <c r="C319" s="26" t="s">
        <v>248</v>
      </c>
      <c r="D319" s="58" t="e">
        <f>VLOOKUP(D316,数据库!$A$1:$J$64584,11,FALSE)</f>
        <v>#REF!</v>
      </c>
      <c r="E319" s="24"/>
      <c r="F319" s="60" t="s">
        <v>247</v>
      </c>
      <c r="G319" s="58" t="str">
        <f>VLOOKUP(I316,数据库!$A$1:$J$64584,5,FALSE)</f>
        <v>0.5黑</v>
      </c>
      <c r="H319" s="26" t="s">
        <v>248</v>
      </c>
      <c r="I319" s="58" t="e">
        <f>VLOOKUP(I316,数据库!$A$1:$J$64584,11,FALSE)</f>
        <v>#REF!</v>
      </c>
      <c r="J319" s="24"/>
      <c r="K319" s="60" t="s">
        <v>247</v>
      </c>
      <c r="L319" s="58" t="str">
        <f>VLOOKUP(N316,数据库!$A$1:$J$64584,5,FALSE)</f>
        <v>0.5黑</v>
      </c>
      <c r="M319" s="26" t="s">
        <v>248</v>
      </c>
      <c r="N319" s="26" t="e">
        <f>VLOOKUP(N316,数据库!$A$1:$J$64584,11,FALSE)</f>
        <v>#REF!</v>
      </c>
    </row>
    <row r="320" spans="1:14" x14ac:dyDescent="0.15">
      <c r="A320" s="58" t="s">
        <v>249</v>
      </c>
      <c r="B320" s="58">
        <f>VLOOKUP(D316,数据库!$A$1:$J$64584,9,FALSE)</f>
        <v>0</v>
      </c>
      <c r="C320" s="60" t="s">
        <v>280</v>
      </c>
      <c r="D320" s="26">
        <v>20</v>
      </c>
      <c r="E320" s="24"/>
      <c r="F320" s="60" t="s">
        <v>249</v>
      </c>
      <c r="G320" s="58">
        <f>VLOOKUP(I316,数据库!$A$1:$J$64584,9,FALSE)</f>
        <v>0</v>
      </c>
      <c r="H320" s="60" t="s">
        <v>280</v>
      </c>
      <c r="I320" s="26">
        <v>20</v>
      </c>
      <c r="J320" s="24"/>
      <c r="K320" s="60" t="s">
        <v>249</v>
      </c>
      <c r="L320" s="58">
        <f>VLOOKUP(N316,数据库!$A$1:$J$64584,9,FALSE)</f>
        <v>0</v>
      </c>
      <c r="M320" s="60" t="s">
        <v>280</v>
      </c>
      <c r="N320" s="60">
        <v>20</v>
      </c>
    </row>
    <row r="321" spans="1:14" x14ac:dyDescent="0.15">
      <c r="A321" s="58" t="s">
        <v>250</v>
      </c>
      <c r="B321" s="279" t="str">
        <f>VLOOKUP(D316,数据库!$A$1:$J$64584,4,FALSE)</f>
        <v>双开门(旧)</v>
      </c>
      <c r="C321" s="280"/>
      <c r="D321" s="281"/>
      <c r="E321" s="24"/>
      <c r="F321" s="58" t="s">
        <v>250</v>
      </c>
      <c r="G321" s="279" t="str">
        <f>VLOOKUP(I316,数据库!$A$1:$J$64584,4,FALSE)</f>
        <v>磁栅尺+双开门(旧)</v>
      </c>
      <c r="H321" s="280"/>
      <c r="I321" s="281"/>
      <c r="J321" s="24"/>
      <c r="K321" s="58" t="s">
        <v>250</v>
      </c>
      <c r="L321" s="279" t="str">
        <f>VLOOKUP(N316,数据库!$A$1:$J$64584,4,FALSE)</f>
        <v>磁栅尺+双开门(旧)</v>
      </c>
      <c r="M321" s="280"/>
      <c r="N321" s="281"/>
    </row>
    <row r="322" spans="1:14" x14ac:dyDescent="0.15">
      <c r="A322" s="16"/>
      <c r="B322" s="16"/>
      <c r="C322" s="16"/>
      <c r="D322" s="80"/>
      <c r="E322" s="16"/>
      <c r="F322" s="80"/>
      <c r="G322" s="16"/>
      <c r="H322" s="16"/>
      <c r="I322" s="80"/>
      <c r="J322" s="16"/>
      <c r="K322" s="80"/>
      <c r="L322" s="16"/>
      <c r="M322" s="16"/>
      <c r="N322" s="16"/>
    </row>
    <row r="323" spans="1:14" x14ac:dyDescent="0.15">
      <c r="A323" s="277" t="s">
        <v>300</v>
      </c>
      <c r="B323" s="278"/>
      <c r="C323" s="60" t="s">
        <v>0</v>
      </c>
      <c r="D323" s="58">
        <f>D316+3</f>
        <v>346</v>
      </c>
      <c r="E323" s="24"/>
      <c r="F323" s="277" t="s">
        <v>300</v>
      </c>
      <c r="G323" s="278"/>
      <c r="H323" s="60" t="s">
        <v>0</v>
      </c>
      <c r="I323" s="58">
        <f>I316+3</f>
        <v>347</v>
      </c>
      <c r="J323" s="24"/>
      <c r="K323" s="277" t="s">
        <v>300</v>
      </c>
      <c r="L323" s="278"/>
      <c r="M323" s="60" t="s">
        <v>0</v>
      </c>
      <c r="N323" s="58">
        <f>N316+3</f>
        <v>348</v>
      </c>
    </row>
    <row r="324" spans="1:14" x14ac:dyDescent="0.15">
      <c r="A324" s="60" t="s">
        <v>16</v>
      </c>
      <c r="B324" s="58" t="str">
        <f>VLOOKUP(D323,数据库!$A$1:$J$64584,2,FALSE)</f>
        <v>KJ/1</v>
      </c>
      <c r="C324" s="60" t="s">
        <v>17</v>
      </c>
      <c r="D324" s="58" t="str">
        <f>VLOOKUP(D323,数据库!$A$1:$J$64584,3,FALSE)</f>
        <v>SZDY/P1/4</v>
      </c>
      <c r="E324" s="24"/>
      <c r="F324" s="61" t="s">
        <v>16</v>
      </c>
      <c r="G324" s="58" t="str">
        <f>VLOOKUP(I323,数据库!$A$1:$J$64584,2,FALSE)</f>
        <v>KJ/2</v>
      </c>
      <c r="H324" s="60" t="s">
        <v>17</v>
      </c>
      <c r="I324" s="58" t="str">
        <f>VLOOKUP(I323,数据库!$A$1:$J$64584,3,FALSE)</f>
        <v>SZDY/P1/3</v>
      </c>
      <c r="J324" s="24"/>
      <c r="K324" s="61" t="s">
        <v>16</v>
      </c>
      <c r="L324" s="58" t="str">
        <f>VLOOKUP(N323,数据库!$A$1:$J$64584,2,FALSE)</f>
        <v>FTK/2</v>
      </c>
      <c r="M324" s="60" t="s">
        <v>17</v>
      </c>
      <c r="N324" s="58" t="str">
        <f>VLOOKUP(N323,数据库!$A$1:$J$64584,3,FALSE)</f>
        <v>JDB/L1</v>
      </c>
    </row>
    <row r="325" spans="1:14" x14ac:dyDescent="0.15">
      <c r="A325" s="60" t="s">
        <v>251</v>
      </c>
      <c r="B325" s="58" t="str">
        <f>VLOOKUP(D323,数据库!$A$1:$J$64584,6,FALSE)</f>
        <v>5556T</v>
      </c>
      <c r="C325" s="58" t="s">
        <v>19</v>
      </c>
      <c r="D325" s="58" t="str">
        <f>VLOOKUP(D323,数据库!$A$1:$J$64584,7,FALSE)</f>
        <v>半剥13</v>
      </c>
      <c r="E325" s="24"/>
      <c r="F325" s="61" t="s">
        <v>251</v>
      </c>
      <c r="G325" s="58" t="str">
        <f>VLOOKUP(I323,数据库!$A$1:$J$64584,6,FALSE)</f>
        <v>5556T</v>
      </c>
      <c r="H325" s="58" t="s">
        <v>19</v>
      </c>
      <c r="I325" s="58" t="str">
        <f>VLOOKUP(I323,数据库!$A$1:$J$64584,7,FALSE)</f>
        <v>半剥13</v>
      </c>
      <c r="J325" s="24"/>
      <c r="K325" s="61" t="s">
        <v>251</v>
      </c>
      <c r="L325" s="58" t="str">
        <f>VLOOKUP(N323,数据库!$A$1:$J$64584,6,FALSE)</f>
        <v>半剥13</v>
      </c>
      <c r="M325" s="58" t="s">
        <v>19</v>
      </c>
      <c r="N325" s="58" t="str">
        <f>VLOOKUP(N323,数据库!$A$1:$J$64584,7,FALSE)</f>
        <v>红针</v>
      </c>
    </row>
    <row r="326" spans="1:14" x14ac:dyDescent="0.15">
      <c r="A326" s="58" t="s">
        <v>247</v>
      </c>
      <c r="B326" s="58" t="str">
        <f>VLOOKUP(D323,数据库!$A$1:$J$64584,5,FALSE)</f>
        <v>0.5黑</v>
      </c>
      <c r="C326" s="26" t="s">
        <v>248</v>
      </c>
      <c r="D326" s="58" t="e">
        <f>VLOOKUP(D323,数据库!$A$1:$J$64584,11,FALSE)</f>
        <v>#REF!</v>
      </c>
      <c r="E326" s="24"/>
      <c r="F326" s="60" t="s">
        <v>247</v>
      </c>
      <c r="G326" s="58" t="str">
        <f>VLOOKUP(I323,数据库!$A$1:$J$64584,5,FALSE)</f>
        <v>0.5黑</v>
      </c>
      <c r="H326" s="26" t="s">
        <v>248</v>
      </c>
      <c r="I326" s="58" t="e">
        <f>VLOOKUP(I323,数据库!$A$1:$J$64584,11,FALSE)</f>
        <v>#REF!</v>
      </c>
      <c r="J326" s="24"/>
      <c r="K326" s="60" t="s">
        <v>247</v>
      </c>
      <c r="L326" s="58" t="str">
        <f>VLOOKUP(N323,数据库!$A$1:$J$64584,5,FALSE)</f>
        <v>0.5黑</v>
      </c>
      <c r="M326" s="26" t="s">
        <v>248</v>
      </c>
      <c r="N326" s="26" t="e">
        <f>VLOOKUP(N323,数据库!$A$1:$J$64584,11,FALSE)</f>
        <v>#REF!</v>
      </c>
    </row>
    <row r="327" spans="1:14" x14ac:dyDescent="0.15">
      <c r="A327" s="58" t="s">
        <v>249</v>
      </c>
      <c r="B327" s="58">
        <f>VLOOKUP(D323,数据库!$A$1:$J$64584,9,FALSE)</f>
        <v>0</v>
      </c>
      <c r="C327" s="60" t="s">
        <v>280</v>
      </c>
      <c r="D327" s="26">
        <v>20</v>
      </c>
      <c r="E327" s="24"/>
      <c r="F327" s="60" t="s">
        <v>249</v>
      </c>
      <c r="G327" s="58">
        <f>VLOOKUP(I323,数据库!$A$1:$J$64584,9,FALSE)</f>
        <v>0</v>
      </c>
      <c r="H327" s="60" t="s">
        <v>280</v>
      </c>
      <c r="I327" s="26">
        <v>20</v>
      </c>
      <c r="J327" s="24"/>
      <c r="K327" s="60" t="s">
        <v>249</v>
      </c>
      <c r="L327" s="58">
        <f>VLOOKUP(N323,数据库!$A$1:$J$64584,9,FALSE)</f>
        <v>0</v>
      </c>
      <c r="M327" s="60" t="s">
        <v>280</v>
      </c>
      <c r="N327" s="60">
        <v>20</v>
      </c>
    </row>
    <row r="328" spans="1:14" x14ac:dyDescent="0.15">
      <c r="A328" s="58" t="s">
        <v>250</v>
      </c>
      <c r="B328" s="279" t="str">
        <f>VLOOKUP(D323,数据库!$A$1:$J$64584,4,FALSE)</f>
        <v>有磁栅尺+无机房</v>
      </c>
      <c r="C328" s="280"/>
      <c r="D328" s="281"/>
      <c r="E328" s="24"/>
      <c r="F328" s="58" t="s">
        <v>250</v>
      </c>
      <c r="G328" s="279" t="str">
        <f>VLOOKUP(I323,数据库!$A$1:$J$64584,4,FALSE)</f>
        <v>有磁栅尺+无机房</v>
      </c>
      <c r="H328" s="280"/>
      <c r="I328" s="281"/>
      <c r="J328" s="24"/>
      <c r="K328" s="58" t="s">
        <v>250</v>
      </c>
      <c r="L328" s="279" t="str">
        <f>VLOOKUP(N323,数据库!$A$1:$J$64584,4,FALSE)</f>
        <v>接地保护装置</v>
      </c>
      <c r="M328" s="280"/>
      <c r="N328" s="281"/>
    </row>
    <row r="329" spans="1:14" x14ac:dyDescent="0.15">
      <c r="A329" s="16"/>
      <c r="B329" s="16"/>
      <c r="C329" s="16"/>
      <c r="D329" s="80"/>
      <c r="E329" s="16"/>
      <c r="F329" s="80"/>
      <c r="G329" s="16"/>
      <c r="H329" s="16"/>
      <c r="I329" s="80"/>
      <c r="J329" s="16"/>
      <c r="K329" s="80"/>
      <c r="L329" s="16"/>
      <c r="M329" s="16"/>
      <c r="N329" s="16"/>
    </row>
    <row r="330" spans="1:14" x14ac:dyDescent="0.15">
      <c r="A330" s="277" t="s">
        <v>300</v>
      </c>
      <c r="B330" s="278"/>
      <c r="C330" s="60" t="s">
        <v>0</v>
      </c>
      <c r="D330" s="58">
        <f>D323+3</f>
        <v>349</v>
      </c>
      <c r="E330" s="24"/>
      <c r="F330" s="277" t="s">
        <v>300</v>
      </c>
      <c r="G330" s="278"/>
      <c r="H330" s="60" t="s">
        <v>0</v>
      </c>
      <c r="I330" s="58">
        <f>I323+3</f>
        <v>350</v>
      </c>
      <c r="J330" s="24"/>
      <c r="K330" s="277" t="s">
        <v>300</v>
      </c>
      <c r="L330" s="278"/>
      <c r="M330" s="60" t="s">
        <v>0</v>
      </c>
      <c r="N330" s="58">
        <f>N323+3</f>
        <v>351</v>
      </c>
    </row>
    <row r="331" spans="1:14" x14ac:dyDescent="0.15">
      <c r="A331" s="60" t="s">
        <v>16</v>
      </c>
      <c r="B331" s="58" t="str">
        <f>VLOOKUP(D330,数据库!$A$1:$J$64584,2,FALSE)</f>
        <v>BKP/CN3/COM</v>
      </c>
      <c r="C331" s="60" t="s">
        <v>17</v>
      </c>
      <c r="D331" s="58" t="str">
        <f>VLOOKUP(D330,数据库!$A$1:$J$64584,3,FALSE)</f>
        <v>JDB/L2</v>
      </c>
      <c r="E331" s="24"/>
      <c r="F331" s="61" t="s">
        <v>16</v>
      </c>
      <c r="G331" s="58" t="str">
        <f>VLOOKUP(I330,数据库!$A$1:$J$64584,2,FALSE)</f>
        <v>PE</v>
      </c>
      <c r="H331" s="60" t="s">
        <v>17</v>
      </c>
      <c r="I331" s="58" t="str">
        <f>VLOOKUP(I330,数据库!$A$1:$J$64584,3,FALSE)</f>
        <v>JDB/GND</v>
      </c>
      <c r="J331" s="24"/>
      <c r="K331" s="61" t="s">
        <v>16</v>
      </c>
      <c r="L331" s="58" t="str">
        <f>VLOOKUP(N330,数据库!$A$1:$J$64584,2,FALSE)</f>
        <v>CE24</v>
      </c>
      <c r="M331" s="60" t="s">
        <v>17</v>
      </c>
      <c r="N331" s="58" t="str">
        <f>VLOOKUP(N330,数据库!$A$1:$J$64584,3,FALSE)</f>
        <v>JDB/13</v>
      </c>
    </row>
    <row r="332" spans="1:14" x14ac:dyDescent="0.15">
      <c r="A332" s="60" t="s">
        <v>251</v>
      </c>
      <c r="B332" s="58" t="str">
        <f>VLOOKUP(D330,数据库!$A$1:$J$64584,6,FALSE)</f>
        <v>红4</v>
      </c>
      <c r="C332" s="58" t="s">
        <v>19</v>
      </c>
      <c r="D332" s="58" t="str">
        <f>VLOOKUP(D330,数据库!$A$1:$J$64584,7,FALSE)</f>
        <v>红针</v>
      </c>
      <c r="E332" s="24"/>
      <c r="F332" s="61" t="s">
        <v>251</v>
      </c>
      <c r="G332" s="58" t="str">
        <f>VLOOKUP(I330,数据库!$A$1:$J$64584,6,FALSE)</f>
        <v>蓝6圆</v>
      </c>
      <c r="H332" s="58" t="s">
        <v>19</v>
      </c>
      <c r="I332" s="58" t="str">
        <f>VLOOKUP(I330,数据库!$A$1:$J$64584,7,FALSE)</f>
        <v>蓝针</v>
      </c>
      <c r="J332" s="24"/>
      <c r="K332" s="61" t="s">
        <v>251</v>
      </c>
      <c r="L332" s="58" t="str">
        <f>VLOOKUP(N330,数据库!$A$1:$J$64584,6,FALSE)</f>
        <v>半剥13</v>
      </c>
      <c r="M332" s="58" t="s">
        <v>19</v>
      </c>
      <c r="N332" s="58" t="str">
        <f>VLOOKUP(N330,数据库!$A$1:$J$64584,7,FALSE)</f>
        <v>红针</v>
      </c>
    </row>
    <row r="333" spans="1:14" x14ac:dyDescent="0.15">
      <c r="A333" s="58" t="s">
        <v>247</v>
      </c>
      <c r="B333" s="58" t="str">
        <f>VLOOKUP(D330,数据库!$A$1:$J$64584,5,FALSE)</f>
        <v>0.5黑</v>
      </c>
      <c r="C333" s="26" t="s">
        <v>248</v>
      </c>
      <c r="D333" s="58" t="e">
        <f>VLOOKUP(D330,数据库!$A$1:$J$64584,11,FALSE)</f>
        <v>#REF!</v>
      </c>
      <c r="E333" s="24"/>
      <c r="F333" s="60" t="s">
        <v>247</v>
      </c>
      <c r="G333" s="58" t="str">
        <f>VLOOKUP(I330,数据库!$A$1:$J$64584,5,FALSE)</f>
        <v>2.5黄绿</v>
      </c>
      <c r="H333" s="26" t="s">
        <v>248</v>
      </c>
      <c r="I333" s="58" t="e">
        <f>VLOOKUP(I330,数据库!$A$1:$J$64584,11,FALSE)</f>
        <v>#REF!</v>
      </c>
      <c r="J333" s="24"/>
      <c r="K333" s="60" t="s">
        <v>247</v>
      </c>
      <c r="L333" s="58" t="str">
        <f>VLOOKUP(N330,数据库!$A$1:$J$64584,5,FALSE)</f>
        <v>0.5黑</v>
      </c>
      <c r="M333" s="26" t="s">
        <v>248</v>
      </c>
      <c r="N333" s="26" t="e">
        <f>VLOOKUP(N330,数据库!$A$1:$J$64584,11,FALSE)</f>
        <v>#REF!</v>
      </c>
    </row>
    <row r="334" spans="1:14" x14ac:dyDescent="0.15">
      <c r="A334" s="58" t="s">
        <v>249</v>
      </c>
      <c r="B334" s="58">
        <f>VLOOKUP(D330,数据库!$A$1:$J$64584,9,FALSE)</f>
        <v>0</v>
      </c>
      <c r="C334" s="60" t="s">
        <v>280</v>
      </c>
      <c r="D334" s="26">
        <v>20</v>
      </c>
      <c r="E334" s="24"/>
      <c r="F334" s="60" t="s">
        <v>249</v>
      </c>
      <c r="G334" s="58">
        <f>VLOOKUP(I330,数据库!$A$1:$J$64584,9,FALSE)</f>
        <v>0</v>
      </c>
      <c r="H334" s="60" t="s">
        <v>280</v>
      </c>
      <c r="I334" s="26">
        <v>20</v>
      </c>
      <c r="J334" s="24"/>
      <c r="K334" s="60" t="s">
        <v>249</v>
      </c>
      <c r="L334" s="58">
        <f>VLOOKUP(N330,数据库!$A$1:$J$64584,9,FALSE)</f>
        <v>0</v>
      </c>
      <c r="M334" s="60" t="s">
        <v>280</v>
      </c>
      <c r="N334" s="60">
        <v>20</v>
      </c>
    </row>
    <row r="335" spans="1:14" x14ac:dyDescent="0.15">
      <c r="A335" s="58" t="s">
        <v>250</v>
      </c>
      <c r="B335" s="279" t="str">
        <f>VLOOKUP(D330,数据库!$A$1:$J$64584,4,FALSE)</f>
        <v>接地保护装置</v>
      </c>
      <c r="C335" s="280"/>
      <c r="D335" s="281"/>
      <c r="E335" s="24"/>
      <c r="F335" s="58" t="s">
        <v>250</v>
      </c>
      <c r="G335" s="279" t="str">
        <f>VLOOKUP(I330,数据库!$A$1:$J$64584,4,FALSE)</f>
        <v>接地保护装置</v>
      </c>
      <c r="H335" s="280"/>
      <c r="I335" s="281"/>
      <c r="J335" s="24"/>
      <c r="K335" s="58" t="s">
        <v>250</v>
      </c>
      <c r="L335" s="279" t="str">
        <f>VLOOKUP(N330,数据库!$A$1:$J$64584,4,FALSE)</f>
        <v>接地保护装置</v>
      </c>
      <c r="M335" s="280"/>
      <c r="N335" s="281"/>
    </row>
    <row r="336" spans="1:14" x14ac:dyDescent="0.15">
      <c r="A336" s="16"/>
      <c r="B336" s="16"/>
      <c r="C336" s="16"/>
      <c r="D336" s="80"/>
      <c r="E336" s="16"/>
      <c r="F336" s="80"/>
      <c r="G336" s="16"/>
      <c r="H336" s="16"/>
      <c r="I336" s="80"/>
      <c r="J336" s="16"/>
      <c r="K336" s="80"/>
      <c r="L336" s="16"/>
      <c r="M336" s="16"/>
      <c r="N336" s="16"/>
    </row>
    <row r="337" spans="1:14" x14ac:dyDescent="0.15">
      <c r="A337" s="277" t="s">
        <v>300</v>
      </c>
      <c r="B337" s="278"/>
      <c r="C337" s="60" t="s">
        <v>0</v>
      </c>
      <c r="D337" s="58">
        <f>D330+3</f>
        <v>352</v>
      </c>
      <c r="E337" s="24"/>
      <c r="F337" s="277" t="s">
        <v>300</v>
      </c>
      <c r="G337" s="278"/>
      <c r="H337" s="60" t="s">
        <v>0</v>
      </c>
      <c r="I337" s="58">
        <f>I330+3</f>
        <v>353</v>
      </c>
      <c r="J337" s="24"/>
      <c r="K337" s="277" t="s">
        <v>300</v>
      </c>
      <c r="L337" s="278"/>
      <c r="M337" s="60" t="s">
        <v>0</v>
      </c>
      <c r="N337" s="58">
        <f>N330+3</f>
        <v>354</v>
      </c>
    </row>
    <row r="338" spans="1:14" x14ac:dyDescent="0.15">
      <c r="A338" s="60" t="s">
        <v>16</v>
      </c>
      <c r="B338" s="58" t="str">
        <f>VLOOKUP(D337,数据库!$A$1:$J$64584,2,FALSE)</f>
        <v>KD/13</v>
      </c>
      <c r="C338" s="60" t="s">
        <v>17</v>
      </c>
      <c r="D338" s="58" t="str">
        <f>VLOOKUP(D337,数据库!$A$1:$J$64584,3,FALSE)</f>
        <v>JDB/14</v>
      </c>
      <c r="E338" s="24"/>
      <c r="F338" s="61" t="s">
        <v>16</v>
      </c>
      <c r="G338" s="58" t="str">
        <f>VLOOKUP(I337,数据库!$A$1:$J$64584,2,FALSE)</f>
        <v>XWJ/L1</v>
      </c>
      <c r="H338" s="60" t="s">
        <v>17</v>
      </c>
      <c r="I338" s="58" t="str">
        <f>VLOOKUP(I337,数据库!$A$1:$J$64584,3,FALSE)</f>
        <v>输入端子/R</v>
      </c>
      <c r="J338" s="24"/>
      <c r="K338" s="61" t="s">
        <v>16</v>
      </c>
      <c r="L338" s="58" t="str">
        <f>VLOOKUP(N337,数据库!$A$1:$J$64584,2,FALSE)</f>
        <v>XWJ/L2</v>
      </c>
      <c r="M338" s="60" t="s">
        <v>17</v>
      </c>
      <c r="N338" s="58" t="str">
        <f>VLOOKUP(N337,数据库!$A$1:$J$64584,3,FALSE)</f>
        <v>输入端子/S</v>
      </c>
    </row>
    <row r="339" spans="1:14" x14ac:dyDescent="0.15">
      <c r="A339" s="60" t="s">
        <v>251</v>
      </c>
      <c r="B339" s="58" t="str">
        <f>VLOOKUP(D337,数据库!$A$1:$J$64584,6,FALSE)</f>
        <v>5556T</v>
      </c>
      <c r="C339" s="58" t="s">
        <v>19</v>
      </c>
      <c r="D339" s="58" t="str">
        <f>VLOOKUP(D337,数据库!$A$1:$J$64584,7,FALSE)</f>
        <v>红针</v>
      </c>
      <c r="E339" s="24"/>
      <c r="F339" s="61" t="s">
        <v>251</v>
      </c>
      <c r="G339" s="58" t="str">
        <f>VLOOKUP(I337,数据库!$A$1:$J$64584,6,FALSE)</f>
        <v>红针</v>
      </c>
      <c r="H339" s="58" t="s">
        <v>19</v>
      </c>
      <c r="I339" s="58" t="str">
        <f>VLOOKUP(I337,数据库!$A$1:$J$64584,7,FALSE)</f>
        <v>半剥13</v>
      </c>
      <c r="J339" s="24"/>
      <c r="K339" s="61" t="s">
        <v>251</v>
      </c>
      <c r="L339" s="58" t="str">
        <f>VLOOKUP(N337,数据库!$A$1:$J$64584,6,FALSE)</f>
        <v>红针</v>
      </c>
      <c r="M339" s="58" t="s">
        <v>19</v>
      </c>
      <c r="N339" s="58" t="str">
        <f>VLOOKUP(N337,数据库!$A$1:$J$64584,7,FALSE)</f>
        <v>半剥13</v>
      </c>
    </row>
    <row r="340" spans="1:14" x14ac:dyDescent="0.15">
      <c r="A340" s="58" t="s">
        <v>247</v>
      </c>
      <c r="B340" s="58" t="str">
        <f>VLOOKUP(D337,数据库!$A$1:$J$64584,5,FALSE)</f>
        <v>0.5黑</v>
      </c>
      <c r="C340" s="26" t="s">
        <v>248</v>
      </c>
      <c r="D340" s="58" t="e">
        <f>VLOOKUP(D337,数据库!$A$1:$J$64584,11,FALSE)</f>
        <v>#REF!</v>
      </c>
      <c r="E340" s="24"/>
      <c r="F340" s="60" t="s">
        <v>247</v>
      </c>
      <c r="G340" s="58" t="str">
        <f>VLOOKUP(I337,数据库!$A$1:$J$64584,5,FALSE)</f>
        <v>0.5黑</v>
      </c>
      <c r="H340" s="26" t="s">
        <v>248</v>
      </c>
      <c r="I340" s="58" t="e">
        <f>VLOOKUP(I337,数据库!$A$1:$J$64584,11,FALSE)</f>
        <v>#REF!</v>
      </c>
      <c r="J340" s="24"/>
      <c r="K340" s="60" t="s">
        <v>247</v>
      </c>
      <c r="L340" s="58" t="str">
        <f>VLOOKUP(N337,数据库!$A$1:$J$64584,5,FALSE)</f>
        <v>0.5黑</v>
      </c>
      <c r="M340" s="26" t="s">
        <v>248</v>
      </c>
      <c r="N340" s="26" t="e">
        <f>VLOOKUP(N337,数据库!$A$1:$J$64584,11,FALSE)</f>
        <v>#REF!</v>
      </c>
    </row>
    <row r="341" spans="1:14" x14ac:dyDescent="0.15">
      <c r="A341" s="58" t="s">
        <v>249</v>
      </c>
      <c r="B341" s="58">
        <f>VLOOKUP(D337,数据库!$A$1:$J$64584,9,FALSE)</f>
        <v>0</v>
      </c>
      <c r="C341" s="60" t="s">
        <v>280</v>
      </c>
      <c r="D341" s="26">
        <v>20</v>
      </c>
      <c r="E341" s="24"/>
      <c r="F341" s="60" t="s">
        <v>249</v>
      </c>
      <c r="G341" s="58">
        <f>VLOOKUP(I337,数据库!$A$1:$J$64584,9,FALSE)</f>
        <v>0</v>
      </c>
      <c r="H341" s="60" t="s">
        <v>280</v>
      </c>
      <c r="I341" s="26">
        <v>20</v>
      </c>
      <c r="J341" s="24"/>
      <c r="K341" s="60" t="s">
        <v>249</v>
      </c>
      <c r="L341" s="58">
        <f>VLOOKUP(N337,数据库!$A$1:$J$64584,9,FALSE)</f>
        <v>0</v>
      </c>
      <c r="M341" s="60" t="s">
        <v>280</v>
      </c>
      <c r="N341" s="60">
        <v>20</v>
      </c>
    </row>
    <row r="342" spans="1:14" x14ac:dyDescent="0.15">
      <c r="A342" s="58" t="s">
        <v>250</v>
      </c>
      <c r="B342" s="279" t="str">
        <f>VLOOKUP(D337,数据库!$A$1:$J$64584,4,FALSE)</f>
        <v>接地保护装置</v>
      </c>
      <c r="C342" s="280"/>
      <c r="D342" s="281"/>
      <c r="E342" s="24"/>
      <c r="F342" s="58" t="s">
        <v>250</v>
      </c>
      <c r="G342" s="279" t="str">
        <f>VLOOKUP(I337,数据库!$A$1:$J$64584,4,FALSE)</f>
        <v>有相序继电器</v>
      </c>
      <c r="H342" s="280"/>
      <c r="I342" s="281"/>
      <c r="J342" s="24"/>
      <c r="K342" s="58" t="s">
        <v>250</v>
      </c>
      <c r="L342" s="279" t="str">
        <f>VLOOKUP(N337,数据库!$A$1:$J$64584,4,FALSE)</f>
        <v>有相序继电器</v>
      </c>
      <c r="M342" s="280"/>
      <c r="N342" s="281"/>
    </row>
    <row r="343" spans="1:14" x14ac:dyDescent="0.15">
      <c r="A343" s="16"/>
      <c r="B343" s="16"/>
      <c r="C343" s="16"/>
      <c r="D343" s="80"/>
      <c r="E343" s="16"/>
      <c r="F343" s="80"/>
      <c r="G343" s="16"/>
      <c r="H343" s="16"/>
      <c r="I343" s="80"/>
      <c r="J343" s="16"/>
      <c r="K343" s="80"/>
      <c r="L343" s="16"/>
      <c r="M343" s="16"/>
      <c r="N343" s="16"/>
    </row>
    <row r="344" spans="1:14" x14ac:dyDescent="0.15">
      <c r="A344" s="277" t="s">
        <v>300</v>
      </c>
      <c r="B344" s="278"/>
      <c r="C344" s="60" t="s">
        <v>0</v>
      </c>
      <c r="D344" s="58">
        <f>D337+3</f>
        <v>355</v>
      </c>
      <c r="E344" s="24"/>
      <c r="F344" s="277" t="s">
        <v>300</v>
      </c>
      <c r="G344" s="278"/>
      <c r="H344" s="60" t="s">
        <v>0</v>
      </c>
      <c r="I344" s="58">
        <f>I337+3</f>
        <v>356</v>
      </c>
      <c r="J344" s="24"/>
      <c r="K344" s="277" t="s">
        <v>300</v>
      </c>
      <c r="L344" s="278"/>
      <c r="M344" s="60" t="s">
        <v>0</v>
      </c>
      <c r="N344" s="58">
        <f>N337+3</f>
        <v>357</v>
      </c>
    </row>
    <row r="345" spans="1:14" x14ac:dyDescent="0.15">
      <c r="A345" s="60" t="s">
        <v>16</v>
      </c>
      <c r="B345" s="58" t="str">
        <f>VLOOKUP(D344,数据库!$A$1:$J$64584,2,FALSE)</f>
        <v>XWJ/L3</v>
      </c>
      <c r="C345" s="60" t="s">
        <v>17</v>
      </c>
      <c r="D345" s="58" t="str">
        <f>VLOOKUP(D344,数据库!$A$1:$J$64584,3,FALSE)</f>
        <v>QFB2/1</v>
      </c>
      <c r="E345" s="24"/>
      <c r="F345" s="61" t="s">
        <v>16</v>
      </c>
      <c r="G345" s="58" t="str">
        <f>VLOOKUP(I344,数据库!$A$1:$J$64584,2,FALSE)</f>
        <v>XWJ/11</v>
      </c>
      <c r="H345" s="60" t="s">
        <v>17</v>
      </c>
      <c r="I345" s="58" t="str">
        <f>VLOOKUP(I344,数据库!$A$1:$J$64584,3,FALSE)</f>
        <v>MC1/A1</v>
      </c>
      <c r="J345" s="24"/>
      <c r="K345" s="61" t="s">
        <v>16</v>
      </c>
      <c r="L345" s="58" t="str">
        <f>VLOOKUP(N344,数据库!$A$1:$J$64584,2,FALSE)</f>
        <v>XWJ/14</v>
      </c>
      <c r="M345" s="60" t="s">
        <v>17</v>
      </c>
      <c r="N345" s="58" t="str">
        <f>VLOOKUP(N344,数据库!$A$1:$J$64584,3,FALSE)</f>
        <v>FTK/2</v>
      </c>
    </row>
    <row r="346" spans="1:14" x14ac:dyDescent="0.15">
      <c r="A346" s="60" t="s">
        <v>251</v>
      </c>
      <c r="B346" s="58" t="str">
        <f>VLOOKUP(D344,数据库!$A$1:$J$64584,6,FALSE)</f>
        <v>红针</v>
      </c>
      <c r="C346" s="58" t="s">
        <v>19</v>
      </c>
      <c r="D346" s="58" t="str">
        <f>VLOOKUP(D344,数据库!$A$1:$J$64584,7,FALSE)</f>
        <v>红3</v>
      </c>
      <c r="E346" s="24"/>
      <c r="F346" s="61" t="s">
        <v>251</v>
      </c>
      <c r="G346" s="58" t="str">
        <f>VLOOKUP(I344,数据库!$A$1:$J$64584,6,FALSE)</f>
        <v>红针</v>
      </c>
      <c r="H346" s="58" t="s">
        <v>19</v>
      </c>
      <c r="I346" s="58" t="str">
        <f>VLOOKUP(I344,数据库!$A$1:$J$64584,7,FALSE)</f>
        <v>红4</v>
      </c>
      <c r="J346" s="24"/>
      <c r="K346" s="61" t="s">
        <v>251</v>
      </c>
      <c r="L346" s="58" t="str">
        <f>VLOOKUP(N344,数据库!$A$1:$J$64584,6,FALSE)</f>
        <v>红针</v>
      </c>
      <c r="M346" s="58" t="s">
        <v>19</v>
      </c>
      <c r="N346" s="58" t="str">
        <f>VLOOKUP(N344,数据库!$A$1:$J$64584,7,FALSE)</f>
        <v>红4</v>
      </c>
    </row>
    <row r="347" spans="1:14" x14ac:dyDescent="0.15">
      <c r="A347" s="58" t="s">
        <v>247</v>
      </c>
      <c r="B347" s="58" t="str">
        <f>VLOOKUP(D344,数据库!$A$1:$J$64584,5,FALSE)</f>
        <v>0.5黑</v>
      </c>
      <c r="C347" s="26" t="s">
        <v>248</v>
      </c>
      <c r="D347" s="58" t="e">
        <f>VLOOKUP(D344,数据库!$A$1:$J$64584,11,FALSE)</f>
        <v>#REF!</v>
      </c>
      <c r="E347" s="24"/>
      <c r="F347" s="60" t="s">
        <v>247</v>
      </c>
      <c r="G347" s="58" t="str">
        <f>VLOOKUP(I344,数据库!$A$1:$J$64584,5,FALSE)</f>
        <v>0.5黑</v>
      </c>
      <c r="H347" s="26" t="s">
        <v>248</v>
      </c>
      <c r="I347" s="58" t="e">
        <f>VLOOKUP(I344,数据库!$A$1:$J$64584,11,FALSE)</f>
        <v>#REF!</v>
      </c>
      <c r="J347" s="24"/>
      <c r="K347" s="60" t="s">
        <v>247</v>
      </c>
      <c r="L347" s="58" t="str">
        <f>VLOOKUP(N344,数据库!$A$1:$J$64584,5,FALSE)</f>
        <v>0.5黑</v>
      </c>
      <c r="M347" s="26" t="s">
        <v>248</v>
      </c>
      <c r="N347" s="26" t="e">
        <f>VLOOKUP(N344,数据库!$A$1:$J$64584,11,FALSE)</f>
        <v>#REF!</v>
      </c>
    </row>
    <row r="348" spans="1:14" x14ac:dyDescent="0.15">
      <c r="A348" s="58" t="s">
        <v>249</v>
      </c>
      <c r="B348" s="58">
        <f>VLOOKUP(D344,数据库!$A$1:$J$64584,9,FALSE)</f>
        <v>0</v>
      </c>
      <c r="C348" s="60" t="s">
        <v>280</v>
      </c>
      <c r="D348" s="26">
        <v>20</v>
      </c>
      <c r="E348" s="24"/>
      <c r="F348" s="60" t="s">
        <v>249</v>
      </c>
      <c r="G348" s="58">
        <f>VLOOKUP(I344,数据库!$A$1:$J$64584,9,FALSE)</f>
        <v>0</v>
      </c>
      <c r="H348" s="60" t="s">
        <v>280</v>
      </c>
      <c r="I348" s="26">
        <v>20</v>
      </c>
      <c r="J348" s="24"/>
      <c r="K348" s="60" t="s">
        <v>249</v>
      </c>
      <c r="L348" s="58">
        <f>VLOOKUP(N344,数据库!$A$1:$J$64584,9,FALSE)</f>
        <v>0</v>
      </c>
      <c r="M348" s="60" t="s">
        <v>280</v>
      </c>
      <c r="N348" s="60">
        <v>20</v>
      </c>
    </row>
    <row r="349" spans="1:14" x14ac:dyDescent="0.15">
      <c r="A349" s="58" t="s">
        <v>250</v>
      </c>
      <c r="B349" s="279" t="str">
        <f>VLOOKUP(D344,数据库!$A$1:$J$64584,4,FALSE)</f>
        <v>有相序继电器</v>
      </c>
      <c r="C349" s="280"/>
      <c r="D349" s="281"/>
      <c r="E349" s="24"/>
      <c r="F349" s="58" t="s">
        <v>250</v>
      </c>
      <c r="G349" s="279" t="str">
        <f>VLOOKUP(I344,数据库!$A$1:$J$64584,4,FALSE)</f>
        <v>有封星接触器+相序继电器</v>
      </c>
      <c r="H349" s="280"/>
      <c r="I349" s="281"/>
      <c r="J349" s="24"/>
      <c r="K349" s="58" t="s">
        <v>250</v>
      </c>
      <c r="L349" s="279" t="str">
        <f>VLOOKUP(N344,数据库!$A$1:$J$64584,4,FALSE)</f>
        <v>有相序继电器</v>
      </c>
      <c r="M349" s="280"/>
      <c r="N349" s="281"/>
    </row>
    <row r="350" spans="1:14" x14ac:dyDescent="0.15">
      <c r="A350" s="16"/>
      <c r="B350" s="16"/>
      <c r="C350" s="16"/>
      <c r="D350" s="80"/>
      <c r="E350" s="16"/>
      <c r="F350" s="80"/>
      <c r="G350" s="16"/>
      <c r="H350" s="16"/>
      <c r="I350" s="80"/>
      <c r="J350" s="16"/>
      <c r="K350" s="80"/>
      <c r="L350" s="16"/>
      <c r="M350" s="16"/>
      <c r="N350" s="16"/>
    </row>
    <row r="351" spans="1:14" x14ac:dyDescent="0.15">
      <c r="A351" s="277" t="s">
        <v>300</v>
      </c>
      <c r="B351" s="278"/>
      <c r="C351" s="60" t="s">
        <v>0</v>
      </c>
      <c r="D351" s="58">
        <f>D344+3</f>
        <v>358</v>
      </c>
      <c r="E351" s="24"/>
      <c r="F351" s="277" t="s">
        <v>300</v>
      </c>
      <c r="G351" s="278"/>
      <c r="H351" s="60" t="s">
        <v>0</v>
      </c>
      <c r="I351" s="58">
        <f>I344+3</f>
        <v>359</v>
      </c>
      <c r="J351" s="24"/>
      <c r="K351" s="277" t="s">
        <v>300</v>
      </c>
      <c r="L351" s="278"/>
      <c r="M351" s="60" t="s">
        <v>0</v>
      </c>
      <c r="N351" s="58">
        <f>N344+3</f>
        <v>360</v>
      </c>
    </row>
    <row r="352" spans="1:14" x14ac:dyDescent="0.15">
      <c r="A352" s="60" t="s">
        <v>16</v>
      </c>
      <c r="B352" s="58" t="str">
        <f>VLOOKUP(D351,数据库!$A$1:$J$64584,2,FALSE)</f>
        <v>数字适配器/POWER/+</v>
      </c>
      <c r="C352" s="60" t="s">
        <v>17</v>
      </c>
      <c r="D352" s="58" t="str">
        <f>VLOOKUP(D351,数据库!$A$1:$J$64584,3,FALSE)</f>
        <v>CE24</v>
      </c>
      <c r="E352" s="24"/>
      <c r="F352" s="61" t="s">
        <v>16</v>
      </c>
      <c r="G352" s="58" t="str">
        <f>VLOOKUP(I351,数据库!$A$1:$J$64584,2,FALSE)</f>
        <v>数字适配器/POWER/-</v>
      </c>
      <c r="H352" s="60" t="s">
        <v>17</v>
      </c>
      <c r="I352" s="58" t="str">
        <f>VLOOKUP(I351,数据库!$A$1:$J$64584,3,FALSE)</f>
        <v>CE24N</v>
      </c>
      <c r="J352" s="24"/>
      <c r="K352" s="61" t="s">
        <v>16</v>
      </c>
      <c r="L352" s="58" t="str">
        <f>VLOOKUP(N351,数据库!$A$1:$J$64584,2,FALSE)</f>
        <v>数字适配器/POWER/PE</v>
      </c>
      <c r="M352" s="60" t="s">
        <v>17</v>
      </c>
      <c r="N352" s="58" t="str">
        <f>VLOOKUP(N351,数据库!$A$1:$J$64584,3,FALSE)</f>
        <v>PE</v>
      </c>
    </row>
    <row r="353" spans="1:14" x14ac:dyDescent="0.15">
      <c r="A353" s="60" t="s">
        <v>251</v>
      </c>
      <c r="B353" s="58" t="str">
        <f>VLOOKUP(D351,数据库!$A$1:$J$64584,6,FALSE)</f>
        <v>半剥5</v>
      </c>
      <c r="C353" s="58" t="s">
        <v>19</v>
      </c>
      <c r="D353" s="58" t="str">
        <f>VLOOKUP(D351,数据库!$A$1:$J$64584,7,FALSE)</f>
        <v>红4</v>
      </c>
      <c r="E353" s="24"/>
      <c r="F353" s="61" t="s">
        <v>251</v>
      </c>
      <c r="G353" s="58" t="str">
        <f>VLOOKUP(I351,数据库!$A$1:$J$64584,6,FALSE)</f>
        <v>半剥6.5</v>
      </c>
      <c r="H353" s="58" t="s">
        <v>19</v>
      </c>
      <c r="I353" s="58" t="str">
        <f>VLOOKUP(I351,数据库!$A$1:$J$64584,7,FALSE)</f>
        <v>半剥13</v>
      </c>
      <c r="J353" s="24"/>
      <c r="K353" s="61" t="s">
        <v>251</v>
      </c>
      <c r="L353" s="58" t="str">
        <f>VLOOKUP(N351,数据库!$A$1:$J$64584,6,FALSE)</f>
        <v>半剥5</v>
      </c>
      <c r="M353" s="58" t="s">
        <v>19</v>
      </c>
      <c r="N353" s="58" t="str">
        <f>VLOOKUP(N351,数据库!$A$1:$J$64584,7,FALSE)</f>
        <v>蓝6圆</v>
      </c>
    </row>
    <row r="354" spans="1:14" x14ac:dyDescent="0.15">
      <c r="A354" s="58" t="s">
        <v>247</v>
      </c>
      <c r="B354" s="58" t="str">
        <f>VLOOKUP(D351,数据库!$A$1:$J$64584,5,FALSE)</f>
        <v>0.5黑</v>
      </c>
      <c r="C354" s="26" t="s">
        <v>248</v>
      </c>
      <c r="D354" s="58" t="e">
        <f>VLOOKUP(D351,数据库!$A$1:$J$64584,11,FALSE)</f>
        <v>#REF!</v>
      </c>
      <c r="E354" s="24"/>
      <c r="F354" s="60" t="s">
        <v>247</v>
      </c>
      <c r="G354" s="58" t="str">
        <f>VLOOKUP(I351,数据库!$A$1:$J$64584,5,FALSE)</f>
        <v>0.5黑</v>
      </c>
      <c r="H354" s="26" t="s">
        <v>248</v>
      </c>
      <c r="I354" s="58" t="e">
        <f>VLOOKUP(I351,数据库!$A$1:$J$64584,11,FALSE)</f>
        <v>#REF!</v>
      </c>
      <c r="J354" s="24"/>
      <c r="K354" s="60" t="s">
        <v>247</v>
      </c>
      <c r="L354" s="58" t="str">
        <f>VLOOKUP(N351,数据库!$A$1:$J$64584,5,FALSE)</f>
        <v>2.5黄绿</v>
      </c>
      <c r="M354" s="26" t="s">
        <v>248</v>
      </c>
      <c r="N354" s="26" t="e">
        <f>VLOOKUP(N351,数据库!$A$1:$J$64584,11,FALSE)</f>
        <v>#REF!</v>
      </c>
    </row>
    <row r="355" spans="1:14" x14ac:dyDescent="0.15">
      <c r="A355" s="58" t="s">
        <v>249</v>
      </c>
      <c r="B355" s="58">
        <f>VLOOKUP(D351,数据库!$A$1:$J$64584,9,FALSE)</f>
        <v>0</v>
      </c>
      <c r="C355" s="60" t="s">
        <v>280</v>
      </c>
      <c r="D355" s="26">
        <v>20</v>
      </c>
      <c r="E355" s="24"/>
      <c r="F355" s="60" t="s">
        <v>249</v>
      </c>
      <c r="G355" s="58">
        <f>VLOOKUP(I351,数据库!$A$1:$J$64584,9,FALSE)</f>
        <v>0</v>
      </c>
      <c r="H355" s="60" t="s">
        <v>280</v>
      </c>
      <c r="I355" s="26">
        <v>20</v>
      </c>
      <c r="J355" s="24"/>
      <c r="K355" s="60" t="s">
        <v>249</v>
      </c>
      <c r="L355" s="58">
        <f>VLOOKUP(N351,数据库!$A$1:$J$64584,9,FALSE)</f>
        <v>0</v>
      </c>
      <c r="M355" s="60" t="s">
        <v>280</v>
      </c>
      <c r="N355" s="60">
        <v>20</v>
      </c>
    </row>
    <row r="356" spans="1:14" x14ac:dyDescent="0.15">
      <c r="A356" s="58" t="s">
        <v>250</v>
      </c>
      <c r="B356" s="279" t="str">
        <f>VLOOKUP(D351,数据库!$A$1:$J$64584,4,FALSE)</f>
        <v>数字视频传输</v>
      </c>
      <c r="C356" s="280"/>
      <c r="D356" s="281"/>
      <c r="E356" s="24"/>
      <c r="F356" s="58" t="s">
        <v>250</v>
      </c>
      <c r="G356" s="279" t="str">
        <f>VLOOKUP(I351,数据库!$A$1:$J$64584,4,FALSE)</f>
        <v>数字视频传输</v>
      </c>
      <c r="H356" s="280"/>
      <c r="I356" s="281"/>
      <c r="J356" s="24"/>
      <c r="K356" s="58" t="s">
        <v>250</v>
      </c>
      <c r="L356" s="279" t="str">
        <f>VLOOKUP(N351,数据库!$A$1:$J$64584,4,FALSE)</f>
        <v>数字视频传输</v>
      </c>
      <c r="M356" s="280"/>
      <c r="N356" s="281"/>
    </row>
    <row r="357" spans="1:14" x14ac:dyDescent="0.15">
      <c r="A357" s="16"/>
      <c r="B357" s="16"/>
      <c r="C357" s="16"/>
      <c r="D357" s="80"/>
      <c r="E357" s="16"/>
      <c r="F357" s="80"/>
      <c r="G357" s="16"/>
      <c r="H357" s="16"/>
      <c r="I357" s="80"/>
      <c r="J357" s="16"/>
      <c r="K357" s="80"/>
      <c r="L357" s="16"/>
      <c r="M357" s="16"/>
      <c r="N357" s="16"/>
    </row>
    <row r="358" spans="1:14" x14ac:dyDescent="0.15">
      <c r="A358" s="277" t="s">
        <v>300</v>
      </c>
      <c r="B358" s="278"/>
      <c r="C358" s="60" t="s">
        <v>0</v>
      </c>
      <c r="D358" s="58">
        <f>D351+3</f>
        <v>361</v>
      </c>
      <c r="E358" s="24"/>
      <c r="F358" s="277" t="s">
        <v>300</v>
      </c>
      <c r="G358" s="278"/>
      <c r="H358" s="60" t="s">
        <v>0</v>
      </c>
      <c r="I358" s="58">
        <f>I351+3</f>
        <v>362</v>
      </c>
      <c r="J358" s="24"/>
      <c r="K358" s="277" t="s">
        <v>300</v>
      </c>
      <c r="L358" s="278"/>
      <c r="M358" s="60" t="s">
        <v>0</v>
      </c>
      <c r="N358" s="58">
        <v>362.1</v>
      </c>
    </row>
    <row r="359" spans="1:14" x14ac:dyDescent="0.15">
      <c r="A359" s="60" t="s">
        <v>16</v>
      </c>
      <c r="B359" s="58" t="str">
        <f>VLOOKUP(D358,数据库!$A$1:$J$64584,2,FALSE)</f>
        <v>数字适配器/LINE/L1</v>
      </c>
      <c r="C359" s="60" t="s">
        <v>17</v>
      </c>
      <c r="D359" s="58" t="str">
        <f>VLOOKUP(D358,数据库!$A$1:$J$64584,3,FALSE)</f>
        <v>KZ/9</v>
      </c>
      <c r="E359" s="24"/>
      <c r="F359" s="61" t="s">
        <v>16</v>
      </c>
      <c r="G359" s="58" t="str">
        <f>VLOOKUP(I358,数据库!$A$1:$J$64584,2,FALSE)</f>
        <v>数字适配器/LINE/L2</v>
      </c>
      <c r="H359" s="60" t="s">
        <v>17</v>
      </c>
      <c r="I359" s="58" t="str">
        <f>VLOOKUP(I358,数据库!$A$1:$J$64584,3,FALSE)</f>
        <v>KZ/10</v>
      </c>
      <c r="J359" s="24"/>
      <c r="K359" s="61" t="s">
        <v>16</v>
      </c>
      <c r="L359" s="58" t="e">
        <f>VLOOKUP(N358,数据库!$A$1:$J$64584,2,FALSE)</f>
        <v>#N/A</v>
      </c>
      <c r="M359" s="60" t="s">
        <v>17</v>
      </c>
      <c r="N359" s="58" t="e">
        <f>VLOOKUP(N358,数据库!$A$1:$J$64584,3,FALSE)</f>
        <v>#N/A</v>
      </c>
    </row>
    <row r="360" spans="1:14" x14ac:dyDescent="0.15">
      <c r="A360" s="60" t="s">
        <v>251</v>
      </c>
      <c r="B360" s="58" t="str">
        <f>VLOOKUP(D358,数据库!$A$1:$J$64584,6,FALSE)</f>
        <v>半剥5</v>
      </c>
      <c r="C360" s="58" t="s">
        <v>19</v>
      </c>
      <c r="D360" s="58" t="str">
        <f>VLOOKUP(D358,数据库!$A$1:$J$64584,7,FALSE)</f>
        <v>5556T</v>
      </c>
      <c r="E360" s="24"/>
      <c r="F360" s="61" t="s">
        <v>251</v>
      </c>
      <c r="G360" s="58" t="str">
        <f>VLOOKUP(I358,数据库!$A$1:$J$64584,6,FALSE)</f>
        <v>半剥5</v>
      </c>
      <c r="H360" s="58" t="s">
        <v>19</v>
      </c>
      <c r="I360" s="58" t="str">
        <f>VLOOKUP(I358,数据库!$A$1:$J$64584,7,FALSE)</f>
        <v>5556T</v>
      </c>
      <c r="J360" s="24"/>
      <c r="K360" s="61" t="s">
        <v>251</v>
      </c>
      <c r="L360" s="58" t="e">
        <f>VLOOKUP(N358,数据库!$A$1:$J$64584,6,FALSE)</f>
        <v>#N/A</v>
      </c>
      <c r="M360" s="58" t="s">
        <v>19</v>
      </c>
      <c r="N360" s="58" t="e">
        <f>VLOOKUP(N358,数据库!$A$1:$J$64584,7,FALSE)</f>
        <v>#N/A</v>
      </c>
    </row>
    <row r="361" spans="1:14" x14ac:dyDescent="0.15">
      <c r="A361" s="58" t="s">
        <v>247</v>
      </c>
      <c r="B361" s="58" t="str">
        <f>VLOOKUP(D358,数据库!$A$1:$J$64584,5,FALSE)</f>
        <v>0.5黑</v>
      </c>
      <c r="C361" s="26" t="s">
        <v>248</v>
      </c>
      <c r="D361" s="58" t="e">
        <f>VLOOKUP(D358,数据库!$A$1:$J$64584,11,FALSE)</f>
        <v>#REF!</v>
      </c>
      <c r="E361" s="24"/>
      <c r="F361" s="60" t="s">
        <v>247</v>
      </c>
      <c r="G361" s="58" t="str">
        <f>VLOOKUP(I358,数据库!$A$1:$J$64584,5,FALSE)</f>
        <v>0.5黑</v>
      </c>
      <c r="H361" s="26" t="s">
        <v>248</v>
      </c>
      <c r="I361" s="58" t="e">
        <f>VLOOKUP(I358,数据库!$A$1:$J$64584,11,FALSE)</f>
        <v>#REF!</v>
      </c>
      <c r="J361" s="24"/>
      <c r="K361" s="60" t="s">
        <v>247</v>
      </c>
      <c r="L361" s="58" t="e">
        <f>VLOOKUP(N358,数据库!$A$1:$J$64584,5,FALSE)</f>
        <v>#N/A</v>
      </c>
      <c r="M361" s="26" t="s">
        <v>248</v>
      </c>
      <c r="N361" s="26" t="e">
        <f>VLOOKUP(N358,数据库!$A$1:$J$64584,11,FALSE)</f>
        <v>#N/A</v>
      </c>
    </row>
    <row r="362" spans="1:14" x14ac:dyDescent="0.15">
      <c r="A362" s="58" t="s">
        <v>249</v>
      </c>
      <c r="B362" s="58">
        <f>VLOOKUP(D358,数据库!$A$1:$J$64584,9,FALSE)</f>
        <v>0</v>
      </c>
      <c r="C362" s="60" t="s">
        <v>280</v>
      </c>
      <c r="D362" s="26">
        <v>20</v>
      </c>
      <c r="E362" s="24"/>
      <c r="F362" s="60" t="s">
        <v>249</v>
      </c>
      <c r="G362" s="58">
        <f>VLOOKUP(I358,数据库!$A$1:$J$64584,9,FALSE)</f>
        <v>0</v>
      </c>
      <c r="H362" s="60" t="s">
        <v>280</v>
      </c>
      <c r="I362" s="26">
        <v>20</v>
      </c>
      <c r="J362" s="24"/>
      <c r="K362" s="60" t="s">
        <v>249</v>
      </c>
      <c r="L362" s="58" t="e">
        <f>VLOOKUP(N358,数据库!$A$1:$J$64584,9,FALSE)</f>
        <v>#N/A</v>
      </c>
      <c r="M362" s="60" t="s">
        <v>280</v>
      </c>
      <c r="N362" s="60">
        <v>20</v>
      </c>
    </row>
    <row r="363" spans="1:14" x14ac:dyDescent="0.15">
      <c r="A363" s="79" t="s">
        <v>250</v>
      </c>
      <c r="B363" s="290" t="str">
        <f>VLOOKUP(D358,数据库!$A$1:$J$64584,4,FALSE)</f>
        <v>数字视频传输</v>
      </c>
      <c r="C363" s="291"/>
      <c r="D363" s="292"/>
      <c r="E363" s="24"/>
      <c r="F363" s="79" t="s">
        <v>250</v>
      </c>
      <c r="G363" s="290" t="str">
        <f>VLOOKUP(I358,数据库!$A$1:$J$64584,4,FALSE)</f>
        <v>数字视频传输</v>
      </c>
      <c r="H363" s="291"/>
      <c r="I363" s="292"/>
      <c r="J363" s="24"/>
      <c r="K363" s="79" t="s">
        <v>250</v>
      </c>
      <c r="L363" s="290" t="e">
        <f>VLOOKUP(N358,数据库!$A$1:$J$64584,4,FALSE)</f>
        <v>#N/A</v>
      </c>
      <c r="M363" s="291"/>
      <c r="N363" s="292"/>
    </row>
    <row r="364" spans="1:14" x14ac:dyDescent="0.15">
      <c r="A364" s="16"/>
      <c r="B364" s="16"/>
      <c r="C364" s="16"/>
      <c r="D364" s="80"/>
      <c r="E364" s="16"/>
      <c r="F364" s="80"/>
      <c r="G364" s="16"/>
      <c r="H364" s="16"/>
      <c r="I364" s="80"/>
      <c r="J364" s="16"/>
      <c r="K364" s="80"/>
      <c r="L364" s="16"/>
      <c r="M364" s="16"/>
      <c r="N364" s="16"/>
    </row>
    <row r="365" spans="1:14" x14ac:dyDescent="0.15">
      <c r="A365" s="289" t="s">
        <v>300</v>
      </c>
      <c r="B365" s="284"/>
      <c r="C365" s="81" t="s">
        <v>0</v>
      </c>
      <c r="D365" s="33">
        <v>362.2</v>
      </c>
      <c r="E365" s="24"/>
      <c r="F365" s="289" t="s">
        <v>300</v>
      </c>
      <c r="G365" s="284"/>
      <c r="H365" s="81" t="s">
        <v>0</v>
      </c>
      <c r="I365" s="33">
        <v>362.3</v>
      </c>
      <c r="J365" s="24"/>
      <c r="K365" s="289" t="s">
        <v>300</v>
      </c>
      <c r="L365" s="284"/>
      <c r="M365" s="81" t="s">
        <v>0</v>
      </c>
      <c r="N365" s="33">
        <v>363</v>
      </c>
    </row>
    <row r="366" spans="1:14" x14ac:dyDescent="0.15">
      <c r="A366" s="60" t="s">
        <v>16</v>
      </c>
      <c r="B366" s="58" t="e">
        <f>VLOOKUP(D365,数据库!$A$1:$J$64584,2,FALSE)</f>
        <v>#N/A</v>
      </c>
      <c r="C366" s="60" t="s">
        <v>17</v>
      </c>
      <c r="D366" s="58" t="e">
        <f>VLOOKUP(D365,数据库!$A$1:$J$64584,3,FALSE)</f>
        <v>#N/A</v>
      </c>
      <c r="E366" s="24"/>
      <c r="F366" s="61" t="s">
        <v>16</v>
      </c>
      <c r="G366" s="58" t="e">
        <f>VLOOKUP(I365,数据库!$A$1:$J$64584,2,FALSE)</f>
        <v>#N/A</v>
      </c>
      <c r="H366" s="60" t="s">
        <v>17</v>
      </c>
      <c r="I366" s="58" t="e">
        <f>VLOOKUP(I365,数据库!$A$1:$J$64584,3,FALSE)</f>
        <v>#N/A</v>
      </c>
      <c r="J366" s="24"/>
      <c r="K366" s="61" t="s">
        <v>16</v>
      </c>
      <c r="L366" s="58" t="str">
        <f>VLOOKUP(N365,数据库!$A$1:$J$64584,2,FALSE)</f>
        <v>对讲机/+</v>
      </c>
      <c r="M366" s="60" t="s">
        <v>17</v>
      </c>
      <c r="N366" s="58" t="str">
        <f>VLOOKUP(N365,数据库!$A$1:$J$64584,3,FALSE)</f>
        <v>解码板/+</v>
      </c>
    </row>
    <row r="367" spans="1:14" x14ac:dyDescent="0.15">
      <c r="A367" s="60" t="s">
        <v>251</v>
      </c>
      <c r="B367" s="58" t="e">
        <f>VLOOKUP(D365,数据库!$A$1:$J$64584,6,FALSE)</f>
        <v>#N/A</v>
      </c>
      <c r="C367" s="58" t="s">
        <v>19</v>
      </c>
      <c r="D367" s="58" t="e">
        <f>VLOOKUP(D365,数据库!$A$1:$J$64584,7,FALSE)</f>
        <v>#N/A</v>
      </c>
      <c r="E367" s="24"/>
      <c r="F367" s="61" t="s">
        <v>251</v>
      </c>
      <c r="G367" s="58" t="e">
        <f>VLOOKUP(I365,数据库!$A$1:$J$64584,6,FALSE)</f>
        <v>#N/A</v>
      </c>
      <c r="H367" s="58" t="s">
        <v>19</v>
      </c>
      <c r="I367" s="58" t="e">
        <f>VLOOKUP(I365,数据库!$A$1:$J$64584,7,FALSE)</f>
        <v>#N/A</v>
      </c>
      <c r="J367" s="24"/>
      <c r="K367" s="61" t="s">
        <v>251</v>
      </c>
      <c r="L367" s="58" t="str">
        <f>VLOOKUP(N365,数据库!$A$1:$J$64584,6,FALSE)</f>
        <v>红4</v>
      </c>
      <c r="M367" s="58" t="s">
        <v>19</v>
      </c>
      <c r="N367" s="58" t="str">
        <f>VLOOKUP(N365,数据库!$A$1:$J$64584,7,FALSE)</f>
        <v>红4</v>
      </c>
    </row>
    <row r="368" spans="1:14" x14ac:dyDescent="0.15">
      <c r="A368" s="58" t="s">
        <v>247</v>
      </c>
      <c r="B368" s="58" t="e">
        <f>VLOOKUP(D365,数据库!$A$1:$J$64584,5,FALSE)</f>
        <v>#N/A</v>
      </c>
      <c r="C368" s="26" t="s">
        <v>248</v>
      </c>
      <c r="D368" s="58" t="e">
        <f>VLOOKUP(D365,数据库!$A$1:$J$64584,11,FALSE)</f>
        <v>#N/A</v>
      </c>
      <c r="E368" s="24"/>
      <c r="F368" s="60" t="s">
        <v>247</v>
      </c>
      <c r="G368" s="58" t="e">
        <f>VLOOKUP(I365,数据库!$A$1:$J$64584,5,FALSE)</f>
        <v>#N/A</v>
      </c>
      <c r="H368" s="26" t="s">
        <v>248</v>
      </c>
      <c r="I368" s="58" t="e">
        <f>VLOOKUP(I365,数据库!$A$1:$J$64584,11,FALSE)</f>
        <v>#N/A</v>
      </c>
      <c r="J368" s="24"/>
      <c r="K368" s="60" t="s">
        <v>247</v>
      </c>
      <c r="L368" s="58" t="str">
        <f>VLOOKUP(N365,数据库!$A$1:$J$64584,5,FALSE)</f>
        <v>0.5黑</v>
      </c>
      <c r="M368" s="26" t="s">
        <v>248</v>
      </c>
      <c r="N368" s="26" t="e">
        <f>VLOOKUP(N365,数据库!$A$1:$J$64584,11,FALSE)</f>
        <v>#REF!</v>
      </c>
    </row>
    <row r="369" spans="1:14" x14ac:dyDescent="0.15">
      <c r="A369" s="58" t="s">
        <v>249</v>
      </c>
      <c r="B369" s="58" t="e">
        <f>VLOOKUP(D365,数据库!$A$1:$J$64584,9,FALSE)</f>
        <v>#N/A</v>
      </c>
      <c r="C369" s="60" t="s">
        <v>280</v>
      </c>
      <c r="D369" s="26">
        <v>20</v>
      </c>
      <c r="E369" s="24"/>
      <c r="F369" s="60" t="s">
        <v>249</v>
      </c>
      <c r="G369" s="58" t="e">
        <f>VLOOKUP(I365,数据库!$A$1:$J$64584,9,FALSE)</f>
        <v>#N/A</v>
      </c>
      <c r="H369" s="60" t="s">
        <v>280</v>
      </c>
      <c r="I369" s="26">
        <v>20</v>
      </c>
      <c r="J369" s="24"/>
      <c r="K369" s="60" t="s">
        <v>249</v>
      </c>
      <c r="L369" s="58">
        <f>VLOOKUP(N365,数据库!$A$1:$J$64584,9,FALSE)</f>
        <v>0</v>
      </c>
      <c r="M369" s="60" t="s">
        <v>280</v>
      </c>
      <c r="N369" s="60">
        <v>20</v>
      </c>
    </row>
    <row r="370" spans="1:14" x14ac:dyDescent="0.15">
      <c r="A370" s="58" t="s">
        <v>250</v>
      </c>
      <c r="B370" s="279" t="e">
        <f>VLOOKUP(D365,数据库!$A$1:$J$64584,4,FALSE)</f>
        <v>#N/A</v>
      </c>
      <c r="C370" s="280"/>
      <c r="D370" s="281"/>
      <c r="E370" s="24"/>
      <c r="F370" s="58" t="s">
        <v>250</v>
      </c>
      <c r="G370" s="279" t="e">
        <f>VLOOKUP(I365,数据库!$A$1:$J$64584,4,FALSE)</f>
        <v>#N/A</v>
      </c>
      <c r="H370" s="280"/>
      <c r="I370" s="281"/>
      <c r="J370" s="24"/>
      <c r="K370" s="58" t="s">
        <v>250</v>
      </c>
      <c r="L370" s="279" t="str">
        <f>VLOOKUP(N365,数据库!$A$1:$J$64584,4,FALSE)</f>
        <v>有五方通话</v>
      </c>
      <c r="M370" s="280"/>
      <c r="N370" s="281"/>
    </row>
    <row r="371" spans="1:14" x14ac:dyDescent="0.15">
      <c r="A371" s="13"/>
      <c r="B371" s="13"/>
      <c r="C371" s="13"/>
      <c r="D371" s="35"/>
      <c r="E371" s="49"/>
      <c r="F371" s="31"/>
      <c r="G371" s="13"/>
      <c r="H371" s="13"/>
      <c r="I371" s="35"/>
      <c r="J371" s="49"/>
      <c r="K371" s="31"/>
      <c r="L371" s="13"/>
      <c r="M371" s="13"/>
      <c r="N371" s="27"/>
    </row>
    <row r="372" spans="1:14" x14ac:dyDescent="0.15">
      <c r="A372" s="277" t="s">
        <v>300</v>
      </c>
      <c r="B372" s="278"/>
      <c r="C372" s="60" t="s">
        <v>0</v>
      </c>
      <c r="D372" s="58">
        <f>N365+1</f>
        <v>364</v>
      </c>
      <c r="E372" s="24"/>
      <c r="F372" s="277" t="s">
        <v>300</v>
      </c>
      <c r="G372" s="278"/>
      <c r="H372" s="60" t="s">
        <v>0</v>
      </c>
      <c r="I372" s="58">
        <f>D372+1</f>
        <v>365</v>
      </c>
      <c r="J372" s="24"/>
      <c r="K372" s="277" t="s">
        <v>300</v>
      </c>
      <c r="L372" s="278"/>
      <c r="M372" s="60" t="s">
        <v>0</v>
      </c>
      <c r="N372" s="58">
        <f>I372+1</f>
        <v>366</v>
      </c>
    </row>
    <row r="373" spans="1:14" x14ac:dyDescent="0.15">
      <c r="A373" s="60" t="s">
        <v>16</v>
      </c>
      <c r="B373" s="58" t="str">
        <f>VLOOKUP(D372,数据库!$A$1:$J$64584,2,FALSE)</f>
        <v>对讲机/-</v>
      </c>
      <c r="C373" s="60" t="s">
        <v>17</v>
      </c>
      <c r="D373" s="58" t="str">
        <f>VLOOKUP(D372,数据库!$A$1:$J$64584,3,FALSE)</f>
        <v>解码板/-</v>
      </c>
      <c r="E373" s="24"/>
      <c r="F373" s="61" t="s">
        <v>16</v>
      </c>
      <c r="G373" s="58" t="str">
        <f>VLOOKUP(I372,数据库!$A$1:$J$64584,2,FALSE)</f>
        <v>对讲机/R</v>
      </c>
      <c r="H373" s="60" t="s">
        <v>17</v>
      </c>
      <c r="I373" s="58" t="str">
        <f>VLOOKUP(I372,数据库!$A$1:$J$64584,3,FALSE)</f>
        <v>解码板/R</v>
      </c>
      <c r="J373" s="24"/>
      <c r="K373" s="61" t="s">
        <v>16</v>
      </c>
      <c r="L373" s="58" t="str">
        <f>VLOOKUP(N372,数据库!$A$1:$J$64584,2,FALSE)</f>
        <v>对讲机/L</v>
      </c>
      <c r="M373" s="60" t="s">
        <v>17</v>
      </c>
      <c r="N373" s="58" t="str">
        <f>VLOOKUP(N372,数据库!$A$1:$J$64584,3,FALSE)</f>
        <v>解码板/L</v>
      </c>
    </row>
    <row r="374" spans="1:14" x14ac:dyDescent="0.15">
      <c r="A374" s="60" t="s">
        <v>251</v>
      </c>
      <c r="B374" s="58" t="str">
        <f>VLOOKUP(D372,数据库!$A$1:$J$64584,6,FALSE)</f>
        <v>红4</v>
      </c>
      <c r="C374" s="58" t="s">
        <v>19</v>
      </c>
      <c r="D374" s="58" t="str">
        <f>VLOOKUP(D372,数据库!$A$1:$J$64584,7,FALSE)</f>
        <v>红4</v>
      </c>
      <c r="E374" s="24"/>
      <c r="F374" s="61" t="s">
        <v>251</v>
      </c>
      <c r="G374" s="58" t="str">
        <f>VLOOKUP(I372,数据库!$A$1:$J$64584,6,FALSE)</f>
        <v>红4</v>
      </c>
      <c r="H374" s="58" t="s">
        <v>19</v>
      </c>
      <c r="I374" s="58" t="str">
        <f>VLOOKUP(I372,数据库!$A$1:$J$64584,7,FALSE)</f>
        <v>红4</v>
      </c>
      <c r="J374" s="24"/>
      <c r="K374" s="61" t="s">
        <v>251</v>
      </c>
      <c r="L374" s="58" t="str">
        <f>VLOOKUP(N372,数据库!$A$1:$J$64584,6,FALSE)</f>
        <v>红4</v>
      </c>
      <c r="M374" s="58" t="s">
        <v>19</v>
      </c>
      <c r="N374" s="58" t="str">
        <f>VLOOKUP(N372,数据库!$A$1:$J$64584,7,FALSE)</f>
        <v>红4</v>
      </c>
    </row>
    <row r="375" spans="1:14" x14ac:dyDescent="0.15">
      <c r="A375" s="58" t="s">
        <v>247</v>
      </c>
      <c r="B375" s="58" t="str">
        <f>VLOOKUP(D372,数据库!$A$1:$J$64584,5,FALSE)</f>
        <v>0.5黑</v>
      </c>
      <c r="C375" s="26" t="s">
        <v>248</v>
      </c>
      <c r="D375" s="58" t="e">
        <f>VLOOKUP(D372,数据库!$A$1:$J$64584,11,FALSE)</f>
        <v>#REF!</v>
      </c>
      <c r="E375" s="24"/>
      <c r="F375" s="60" t="s">
        <v>247</v>
      </c>
      <c r="G375" s="58" t="str">
        <f>VLOOKUP(I372,数据库!$A$1:$J$64584,5,FALSE)</f>
        <v>0.5黑</v>
      </c>
      <c r="H375" s="26" t="s">
        <v>248</v>
      </c>
      <c r="I375" s="58" t="e">
        <f>VLOOKUP(I372,数据库!$A$1:$J$64584,11,FALSE)</f>
        <v>#REF!</v>
      </c>
      <c r="J375" s="24"/>
      <c r="K375" s="60" t="s">
        <v>247</v>
      </c>
      <c r="L375" s="58" t="str">
        <f>VLOOKUP(N372,数据库!$A$1:$J$64584,5,FALSE)</f>
        <v>0.5黑</v>
      </c>
      <c r="M375" s="26" t="s">
        <v>248</v>
      </c>
      <c r="N375" s="26" t="e">
        <f>VLOOKUP(N372,数据库!$A$1:$J$64584,11,FALSE)</f>
        <v>#REF!</v>
      </c>
    </row>
    <row r="376" spans="1:14" x14ac:dyDescent="0.15">
      <c r="A376" s="58" t="s">
        <v>249</v>
      </c>
      <c r="B376" s="58">
        <f>VLOOKUP(D372,数据库!$A$1:$J$64584,9,FALSE)</f>
        <v>0</v>
      </c>
      <c r="C376" s="60" t="s">
        <v>280</v>
      </c>
      <c r="D376" s="26">
        <v>20</v>
      </c>
      <c r="E376" s="24"/>
      <c r="F376" s="60" t="s">
        <v>249</v>
      </c>
      <c r="G376" s="58">
        <f>VLOOKUP(I372,数据库!$A$1:$J$64584,9,FALSE)</f>
        <v>0</v>
      </c>
      <c r="H376" s="60" t="s">
        <v>280</v>
      </c>
      <c r="I376" s="26">
        <v>20</v>
      </c>
      <c r="J376" s="24"/>
      <c r="K376" s="60" t="s">
        <v>249</v>
      </c>
      <c r="L376" s="58">
        <f>VLOOKUP(N372,数据库!$A$1:$J$64584,9,FALSE)</f>
        <v>0</v>
      </c>
      <c r="M376" s="60" t="s">
        <v>280</v>
      </c>
      <c r="N376" s="60">
        <v>20</v>
      </c>
    </row>
    <row r="377" spans="1:14" x14ac:dyDescent="0.15">
      <c r="A377" s="58" t="s">
        <v>250</v>
      </c>
      <c r="B377" s="279" t="str">
        <f>VLOOKUP(D372,数据库!$A$1:$J$64584,4,FALSE)</f>
        <v>有五方通话</v>
      </c>
      <c r="C377" s="280"/>
      <c r="D377" s="281"/>
      <c r="E377" s="24"/>
      <c r="F377" s="58" t="s">
        <v>250</v>
      </c>
      <c r="G377" s="279" t="str">
        <f>VLOOKUP(I372,数据库!$A$1:$J$64584,4,FALSE)</f>
        <v>有五方通话</v>
      </c>
      <c r="H377" s="280"/>
      <c r="I377" s="281"/>
      <c r="J377" s="24"/>
      <c r="K377" s="58" t="s">
        <v>250</v>
      </c>
      <c r="L377" s="279" t="str">
        <f>VLOOKUP(N372,数据库!$A$1:$J$64584,4,FALSE)</f>
        <v>有五方通话</v>
      </c>
      <c r="M377" s="280"/>
      <c r="N377" s="281"/>
    </row>
    <row r="378" spans="1:14" x14ac:dyDescent="0.15">
      <c r="A378" s="16"/>
      <c r="B378" s="16"/>
      <c r="C378" s="16"/>
      <c r="D378" s="80"/>
      <c r="E378" s="16"/>
      <c r="F378" s="80"/>
      <c r="G378" s="16"/>
      <c r="H378" s="16"/>
      <c r="I378" s="80"/>
      <c r="J378" s="16"/>
      <c r="K378" s="80"/>
      <c r="L378" s="16"/>
      <c r="M378" s="16"/>
      <c r="N378" s="16"/>
    </row>
    <row r="379" spans="1:14" x14ac:dyDescent="0.15">
      <c r="A379" s="277" t="s">
        <v>300</v>
      </c>
      <c r="B379" s="278"/>
      <c r="C379" s="60" t="s">
        <v>0</v>
      </c>
      <c r="D379" s="58">
        <f>D372+3</f>
        <v>367</v>
      </c>
      <c r="E379" s="24"/>
      <c r="F379" s="277" t="s">
        <v>300</v>
      </c>
      <c r="G379" s="278"/>
      <c r="H379" s="60" t="s">
        <v>0</v>
      </c>
      <c r="I379" s="58">
        <f>I372+3</f>
        <v>368</v>
      </c>
      <c r="J379" s="24"/>
      <c r="K379" s="277" t="s">
        <v>300</v>
      </c>
      <c r="L379" s="278"/>
      <c r="M379" s="60" t="s">
        <v>0</v>
      </c>
      <c r="N379" s="58">
        <f>N372+3</f>
        <v>369</v>
      </c>
    </row>
    <row r="380" spans="1:14" x14ac:dyDescent="0.15">
      <c r="A380" s="60" t="s">
        <v>16</v>
      </c>
      <c r="B380" s="58" t="str">
        <f>VLOOKUP(D379,数据库!$A$1:$J$64584,2,FALSE)</f>
        <v>RMT/1A</v>
      </c>
      <c r="C380" s="60" t="s">
        <v>17</v>
      </c>
      <c r="D380" s="58" t="str">
        <f>VLOOKUP(D379,数据库!$A$1:$J$64584,3,FALSE)</f>
        <v>KF/1</v>
      </c>
      <c r="E380" s="24"/>
      <c r="F380" s="61" t="s">
        <v>16</v>
      </c>
      <c r="G380" s="58" t="str">
        <f>VLOOKUP(I379,数据库!$A$1:$J$64584,2,FALSE)</f>
        <v>RMT/1B</v>
      </c>
      <c r="H380" s="60" t="s">
        <v>17</v>
      </c>
      <c r="I380" s="58" t="str">
        <f>VLOOKUP(I379,数据库!$A$1:$J$64584,3,FALSE)</f>
        <v>KF/2</v>
      </c>
      <c r="J380" s="24"/>
      <c r="K380" s="61" t="s">
        <v>16</v>
      </c>
      <c r="L380" s="58" t="str">
        <f>VLOOKUP(N379,数据库!$A$1:$J$64584,2,FALSE)</f>
        <v>RMT/12V</v>
      </c>
      <c r="M380" s="60" t="s">
        <v>17</v>
      </c>
      <c r="N380" s="58" t="str">
        <f>VLOOKUP(N379,数据库!$A$1:$J$64584,3,FALSE)</f>
        <v>KF/3</v>
      </c>
    </row>
    <row r="381" spans="1:14" x14ac:dyDescent="0.15">
      <c r="A381" s="60" t="s">
        <v>251</v>
      </c>
      <c r="B381" s="58" t="str">
        <f>VLOOKUP(D379,数据库!$A$1:$J$64584,6,FALSE)</f>
        <v>半剥6.5</v>
      </c>
      <c r="C381" s="58" t="s">
        <v>19</v>
      </c>
      <c r="D381" s="58" t="str">
        <f>VLOOKUP(D379,数据库!$A$1:$J$64584,7,FALSE)</f>
        <v>半剥6.5/(协388：蓝针)</v>
      </c>
      <c r="E381" s="24"/>
      <c r="F381" s="61" t="s">
        <v>251</v>
      </c>
      <c r="G381" s="58" t="str">
        <f>VLOOKUP(I379,数据库!$A$1:$J$64584,6,FALSE)</f>
        <v>半剥6.5</v>
      </c>
      <c r="H381" s="58" t="s">
        <v>19</v>
      </c>
      <c r="I381" s="58" t="str">
        <f>VLOOKUP(I379,数据库!$A$1:$J$64584,7,FALSE)</f>
        <v>半剥6.5/(协389：蓝针)</v>
      </c>
      <c r="J381" s="24"/>
      <c r="K381" s="61" t="s">
        <v>251</v>
      </c>
      <c r="L381" s="58" t="str">
        <f>VLOOKUP(N379,数据库!$A$1:$J$64584,6,FALSE)</f>
        <v>半剥6.5</v>
      </c>
      <c r="M381" s="58" t="s">
        <v>19</v>
      </c>
      <c r="N381" s="58" t="str">
        <f>VLOOKUP(N379,数据库!$A$1:$J$64584,7,FALSE)</f>
        <v>半剥6.5/(协390：蓝针)</v>
      </c>
    </row>
    <row r="382" spans="1:14" x14ac:dyDescent="0.15">
      <c r="A382" s="58" t="s">
        <v>247</v>
      </c>
      <c r="B382" s="58" t="str">
        <f>VLOOKUP(D379,数据库!$A$1:$J$64584,5,FALSE)</f>
        <v>0.5黑</v>
      </c>
      <c r="C382" s="26" t="s">
        <v>248</v>
      </c>
      <c r="D382" s="58" t="e">
        <f>VLOOKUP(D379,数据库!$A$1:$J$64584,11,FALSE)</f>
        <v>#REF!</v>
      </c>
      <c r="E382" s="24"/>
      <c r="F382" s="60" t="s">
        <v>247</v>
      </c>
      <c r="G382" s="58" t="str">
        <f>VLOOKUP(I379,数据库!$A$1:$J$64584,5,FALSE)</f>
        <v>0.5黑</v>
      </c>
      <c r="H382" s="26" t="s">
        <v>248</v>
      </c>
      <c r="I382" s="58" t="e">
        <f>VLOOKUP(I379,数据库!$A$1:$J$64584,11,FALSE)</f>
        <v>#REF!</v>
      </c>
      <c r="J382" s="24"/>
      <c r="K382" s="60" t="s">
        <v>247</v>
      </c>
      <c r="L382" s="58" t="str">
        <f>VLOOKUP(N379,数据库!$A$1:$J$64584,5,FALSE)</f>
        <v>0.5黑</v>
      </c>
      <c r="M382" s="26" t="s">
        <v>248</v>
      </c>
      <c r="N382" s="26" t="e">
        <f>VLOOKUP(N379,数据库!$A$1:$J$64584,11,FALSE)</f>
        <v>#REF!</v>
      </c>
    </row>
    <row r="383" spans="1:14" x14ac:dyDescent="0.15">
      <c r="A383" s="58" t="s">
        <v>249</v>
      </c>
      <c r="B383" s="58" t="str">
        <f>VLOOKUP(D379,数据库!$A$1:$J$64584,9,FALSE)</f>
        <v>IOT20遥监</v>
      </c>
      <c r="C383" s="60" t="s">
        <v>280</v>
      </c>
      <c r="D383" s="26">
        <v>20</v>
      </c>
      <c r="E383" s="24"/>
      <c r="F383" s="60" t="s">
        <v>249</v>
      </c>
      <c r="G383" s="58">
        <f>VLOOKUP(I379,数据库!$A$1:$J$64584,9,FALSE)</f>
        <v>0</v>
      </c>
      <c r="H383" s="60" t="s">
        <v>280</v>
      </c>
      <c r="I383" s="26">
        <v>20</v>
      </c>
      <c r="J383" s="24"/>
      <c r="K383" s="60" t="s">
        <v>249</v>
      </c>
      <c r="L383" s="58">
        <f>VLOOKUP(N379,数据库!$A$1:$J$64584,9,FALSE)</f>
        <v>0</v>
      </c>
      <c r="M383" s="60" t="s">
        <v>280</v>
      </c>
      <c r="N383" s="60">
        <v>20</v>
      </c>
    </row>
    <row r="384" spans="1:14" x14ac:dyDescent="0.15">
      <c r="A384" s="58" t="s">
        <v>250</v>
      </c>
      <c r="B384" s="279" t="str">
        <f>VLOOKUP(D379,数据库!$A$1:$J$64584,4,FALSE)</f>
        <v>遥监/IOT20遥监</v>
      </c>
      <c r="C384" s="280"/>
      <c r="D384" s="281"/>
      <c r="E384" s="24"/>
      <c r="F384" s="58" t="s">
        <v>250</v>
      </c>
      <c r="G384" s="279" t="str">
        <f>VLOOKUP(I379,数据库!$A$1:$J$64584,4,FALSE)</f>
        <v>遥监/IOT20遥监</v>
      </c>
      <c r="H384" s="280"/>
      <c r="I384" s="281"/>
      <c r="J384" s="24"/>
      <c r="K384" s="58" t="s">
        <v>250</v>
      </c>
      <c r="L384" s="279" t="str">
        <f>VLOOKUP(N379,数据库!$A$1:$J$64584,4,FALSE)</f>
        <v>遥监/IOT20遥监</v>
      </c>
      <c r="M384" s="280"/>
      <c r="N384" s="281"/>
    </row>
    <row r="385" spans="1:14" x14ac:dyDescent="0.15">
      <c r="A385" s="16"/>
      <c r="B385" s="16"/>
      <c r="C385" s="16"/>
      <c r="D385" s="80"/>
      <c r="E385" s="16"/>
      <c r="F385" s="80"/>
      <c r="G385" s="16"/>
      <c r="H385" s="16"/>
      <c r="I385" s="80"/>
      <c r="J385" s="16"/>
      <c r="K385" s="80"/>
      <c r="L385" s="16"/>
      <c r="M385" s="16"/>
      <c r="N385" s="16"/>
    </row>
    <row r="386" spans="1:14" x14ac:dyDescent="0.15">
      <c r="A386" s="277" t="s">
        <v>300</v>
      </c>
      <c r="B386" s="278"/>
      <c r="C386" s="60" t="s">
        <v>0</v>
      </c>
      <c r="D386" s="58">
        <f>D379+3</f>
        <v>370</v>
      </c>
      <c r="E386" s="24"/>
      <c r="F386" s="277" t="s">
        <v>300</v>
      </c>
      <c r="G386" s="278"/>
      <c r="H386" s="60" t="s">
        <v>0</v>
      </c>
      <c r="I386" s="58">
        <f>I379+3</f>
        <v>371</v>
      </c>
      <c r="J386" s="24"/>
      <c r="K386" s="277" t="s">
        <v>300</v>
      </c>
      <c r="L386" s="278"/>
      <c r="M386" s="60" t="s">
        <v>0</v>
      </c>
      <c r="N386" s="58">
        <f>N379+3</f>
        <v>372</v>
      </c>
    </row>
    <row r="387" spans="1:14" x14ac:dyDescent="0.15">
      <c r="A387" s="60" t="s">
        <v>16</v>
      </c>
      <c r="B387" s="58" t="str">
        <f>VLOOKUP(D386,数据库!$A$1:$J$64584,2,FALSE)</f>
        <v>RMT/0V</v>
      </c>
      <c r="C387" s="60" t="s">
        <v>17</v>
      </c>
      <c r="D387" s="58" t="str">
        <f>VLOOKUP(D386,数据库!$A$1:$J$64584,3,FALSE)</f>
        <v>KF/4</v>
      </c>
      <c r="E387" s="24"/>
      <c r="F387" s="61" t="s">
        <v>16</v>
      </c>
      <c r="G387" s="58" t="str">
        <f>VLOOKUP(I386,数据库!$A$1:$J$64584,2,FALSE)</f>
        <v>RMT/R</v>
      </c>
      <c r="H387" s="60" t="s">
        <v>17</v>
      </c>
      <c r="I387" s="58" t="str">
        <f>VLOOKUP(I386,数据库!$A$1:$J$64584,3,FALSE)</f>
        <v>对讲机/R</v>
      </c>
      <c r="J387" s="24"/>
      <c r="K387" s="61" t="s">
        <v>16</v>
      </c>
      <c r="L387" s="58" t="str">
        <f>VLOOKUP(N386,数据库!$A$1:$J$64584,2,FALSE)</f>
        <v>RMT/L</v>
      </c>
      <c r="M387" s="60" t="s">
        <v>17</v>
      </c>
      <c r="N387" s="58" t="str">
        <f>VLOOKUP(N386,数据库!$A$1:$J$64584,3,FALSE)</f>
        <v>对讲机/L</v>
      </c>
    </row>
    <row r="388" spans="1:14" x14ac:dyDescent="0.15">
      <c r="A388" s="60" t="s">
        <v>251</v>
      </c>
      <c r="B388" s="58" t="str">
        <f>VLOOKUP(D386,数据库!$A$1:$J$64584,6,FALSE)</f>
        <v>半剥6.5</v>
      </c>
      <c r="C388" s="58" t="s">
        <v>19</v>
      </c>
      <c r="D388" s="58" t="str">
        <f>VLOOKUP(D386,数据库!$A$1:$J$64584,7,FALSE)</f>
        <v>半剥6.5/(协391：蓝针)</v>
      </c>
      <c r="E388" s="24"/>
      <c r="F388" s="61" t="s">
        <v>251</v>
      </c>
      <c r="G388" s="58" t="str">
        <f>VLOOKUP(I386,数据库!$A$1:$J$64584,6,FALSE)</f>
        <v>半剥6.5</v>
      </c>
      <c r="H388" s="58" t="s">
        <v>19</v>
      </c>
      <c r="I388" s="58" t="str">
        <f>VLOOKUP(I386,数据库!$A$1:$J$64584,7,FALSE)</f>
        <v>42:蓝4</v>
      </c>
      <c r="J388" s="24"/>
      <c r="K388" s="61" t="s">
        <v>251</v>
      </c>
      <c r="L388" s="58" t="str">
        <f>VLOOKUP(N386,数据库!$A$1:$J$64584,6,FALSE)</f>
        <v>半剥6.5</v>
      </c>
      <c r="M388" s="58" t="s">
        <v>19</v>
      </c>
      <c r="N388" s="58" t="str">
        <f>VLOOKUP(N386,数据库!$A$1:$J$64584,7,FALSE)</f>
        <v>43:蓝4</v>
      </c>
    </row>
    <row r="389" spans="1:14" x14ac:dyDescent="0.15">
      <c r="A389" s="58" t="s">
        <v>247</v>
      </c>
      <c r="B389" s="58" t="str">
        <f>VLOOKUP(D386,数据库!$A$1:$J$64584,5,FALSE)</f>
        <v>0.5黑</v>
      </c>
      <c r="C389" s="26" t="s">
        <v>248</v>
      </c>
      <c r="D389" s="58" t="e">
        <f>VLOOKUP(D386,数据库!$A$1:$J$64584,11,FALSE)</f>
        <v>#REF!</v>
      </c>
      <c r="E389" s="24"/>
      <c r="F389" s="60" t="s">
        <v>247</v>
      </c>
      <c r="G389" s="58" t="str">
        <f>VLOOKUP(I386,数据库!$A$1:$J$64584,5,FALSE)</f>
        <v>0.5黑</v>
      </c>
      <c r="H389" s="26" t="s">
        <v>248</v>
      </c>
      <c r="I389" s="58" t="e">
        <f>VLOOKUP(I386,数据库!$A$1:$J$64584,11,FALSE)</f>
        <v>#REF!</v>
      </c>
      <c r="J389" s="24"/>
      <c r="K389" s="60" t="s">
        <v>247</v>
      </c>
      <c r="L389" s="58" t="str">
        <f>VLOOKUP(N386,数据库!$A$1:$J$64584,5,FALSE)</f>
        <v>0.5黑</v>
      </c>
      <c r="M389" s="26" t="s">
        <v>248</v>
      </c>
      <c r="N389" s="26" t="e">
        <f>VLOOKUP(N386,数据库!$A$1:$J$64584,11,FALSE)</f>
        <v>#REF!</v>
      </c>
    </row>
    <row r="390" spans="1:14" x14ac:dyDescent="0.15">
      <c r="A390" s="58" t="s">
        <v>249</v>
      </c>
      <c r="B390" s="58">
        <f>VLOOKUP(D386,数据库!$A$1:$J$64584,9,FALSE)</f>
        <v>0</v>
      </c>
      <c r="C390" s="60" t="s">
        <v>280</v>
      </c>
      <c r="D390" s="26">
        <v>20</v>
      </c>
      <c r="E390" s="24"/>
      <c r="F390" s="60" t="s">
        <v>249</v>
      </c>
      <c r="G390" s="58">
        <f>VLOOKUP(I386,数据库!$A$1:$J$64584,9,FALSE)</f>
        <v>0</v>
      </c>
      <c r="H390" s="60" t="s">
        <v>280</v>
      </c>
      <c r="I390" s="26">
        <v>20</v>
      </c>
      <c r="J390" s="24"/>
      <c r="K390" s="60" t="s">
        <v>249</v>
      </c>
      <c r="L390" s="58">
        <f>VLOOKUP(N386,数据库!$A$1:$J$64584,9,FALSE)</f>
        <v>0</v>
      </c>
      <c r="M390" s="60" t="s">
        <v>280</v>
      </c>
      <c r="N390" s="60">
        <v>20</v>
      </c>
    </row>
    <row r="391" spans="1:14" x14ac:dyDescent="0.15">
      <c r="A391" s="58" t="s">
        <v>250</v>
      </c>
      <c r="B391" s="279" t="str">
        <f>VLOOKUP(D386,数据库!$A$1:$J$64584,4,FALSE)</f>
        <v>遥监/IOT20遥监</v>
      </c>
      <c r="C391" s="280"/>
      <c r="D391" s="281"/>
      <c r="E391" s="24"/>
      <c r="F391" s="58" t="s">
        <v>250</v>
      </c>
      <c r="G391" s="279" t="str">
        <f>VLOOKUP(I386,数据库!$A$1:$J$64584,4,FALSE)</f>
        <v>IOT20遥监</v>
      </c>
      <c r="H391" s="280"/>
      <c r="I391" s="281"/>
      <c r="J391" s="24"/>
      <c r="K391" s="58" t="s">
        <v>250</v>
      </c>
      <c r="L391" s="279" t="str">
        <f>VLOOKUP(N386,数据库!$A$1:$J$64584,4,FALSE)</f>
        <v>IOT20遥监</v>
      </c>
      <c r="M391" s="280"/>
      <c r="N391" s="281"/>
    </row>
    <row r="392" spans="1:14" x14ac:dyDescent="0.15">
      <c r="A392" s="16"/>
      <c r="B392" s="16"/>
      <c r="C392" s="16"/>
      <c r="D392" s="80"/>
      <c r="E392" s="16"/>
      <c r="F392" s="80"/>
      <c r="G392" s="16"/>
      <c r="H392" s="16"/>
      <c r="I392" s="80"/>
      <c r="J392" s="16"/>
      <c r="K392" s="80"/>
      <c r="L392" s="16"/>
      <c r="M392" s="16"/>
      <c r="N392" s="16"/>
    </row>
    <row r="393" spans="1:14" x14ac:dyDescent="0.15">
      <c r="A393" s="277" t="s">
        <v>300</v>
      </c>
      <c r="B393" s="278"/>
      <c r="C393" s="60" t="s">
        <v>0</v>
      </c>
      <c r="D393" s="58">
        <f>D386+3</f>
        <v>373</v>
      </c>
      <c r="E393" s="24"/>
      <c r="F393" s="277" t="s">
        <v>300</v>
      </c>
      <c r="G393" s="278"/>
      <c r="H393" s="60" t="s">
        <v>0</v>
      </c>
      <c r="I393" s="58">
        <f>I386+3</f>
        <v>374</v>
      </c>
      <c r="J393" s="24"/>
      <c r="K393" s="277" t="s">
        <v>300</v>
      </c>
      <c r="L393" s="278"/>
      <c r="M393" s="60" t="s">
        <v>0</v>
      </c>
      <c r="N393" s="58">
        <f>N386+3</f>
        <v>375</v>
      </c>
    </row>
    <row r="394" spans="1:14" x14ac:dyDescent="0.15">
      <c r="A394" s="60" t="s">
        <v>16</v>
      </c>
      <c r="B394" s="58" t="str">
        <f>VLOOKUP(D393,数据库!$A$1:$J$64584,2,FALSE)</f>
        <v>RMT/P-</v>
      </c>
      <c r="C394" s="60" t="s">
        <v>17</v>
      </c>
      <c r="D394" s="58" t="str">
        <f>VLOOKUP(D393,数据库!$A$1:$J$64584,3,FALSE)</f>
        <v>RMT/BE</v>
      </c>
      <c r="E394" s="24"/>
      <c r="F394" s="61" t="s">
        <v>16</v>
      </c>
      <c r="G394" s="58" t="str">
        <f>VLOOKUP(I393,数据库!$A$1:$J$64584,2,FALSE)</f>
        <v>RMT/1A</v>
      </c>
      <c r="H394" s="60" t="s">
        <v>17</v>
      </c>
      <c r="I394" s="58" t="str">
        <f>VLOOKUP(I393,数据库!$A$1:$J$64584,3,FALSE)</f>
        <v>KF/1</v>
      </c>
      <c r="J394" s="24"/>
      <c r="K394" s="61" t="s">
        <v>16</v>
      </c>
      <c r="L394" s="58" t="str">
        <f>VLOOKUP(N393,数据库!$A$1:$J$64584,2,FALSE)</f>
        <v>RMT/1B</v>
      </c>
      <c r="M394" s="60" t="s">
        <v>17</v>
      </c>
      <c r="N394" s="58" t="str">
        <f>VLOOKUP(N393,数据库!$A$1:$J$64584,3,FALSE)</f>
        <v>KF/2</v>
      </c>
    </row>
    <row r="395" spans="1:14" x14ac:dyDescent="0.15">
      <c r="A395" s="60" t="s">
        <v>251</v>
      </c>
      <c r="B395" s="58" t="str">
        <f>VLOOKUP(D393,数据库!$A$1:$J$64584,6,FALSE)</f>
        <v>专线</v>
      </c>
      <c r="C395" s="58" t="s">
        <v>19</v>
      </c>
      <c r="D395" s="58" t="str">
        <f>VLOOKUP(D393,数据库!$A$1:$J$64584,7,FALSE)</f>
        <v>专线</v>
      </c>
      <c r="E395" s="24"/>
      <c r="F395" s="61" t="s">
        <v>251</v>
      </c>
      <c r="G395" s="58" t="str">
        <f>VLOOKUP(I393,数据库!$A$1:$J$64584,6,FALSE)</f>
        <v>半剥6.5</v>
      </c>
      <c r="H395" s="58" t="s">
        <v>19</v>
      </c>
      <c r="I395" s="58" t="str">
        <f>VLOOKUP(I393,数据库!$A$1:$J$64584,7,FALSE)</f>
        <v>半剥6.5</v>
      </c>
      <c r="J395" s="24"/>
      <c r="K395" s="61" t="s">
        <v>251</v>
      </c>
      <c r="L395" s="58" t="str">
        <f>VLOOKUP(N393,数据库!$A$1:$J$64584,6,FALSE)</f>
        <v>半剥6.5</v>
      </c>
      <c r="M395" s="58" t="s">
        <v>19</v>
      </c>
      <c r="N395" s="58" t="str">
        <f>VLOOKUP(N393,数据库!$A$1:$J$64584,7,FALSE)</f>
        <v>半剥6.5</v>
      </c>
    </row>
    <row r="396" spans="1:14" x14ac:dyDescent="0.15">
      <c r="A396" s="58" t="s">
        <v>247</v>
      </c>
      <c r="B396" s="58" t="str">
        <f>VLOOKUP(D393,数据库!$A$1:$J$64584,5,FALSE)</f>
        <v>0.5黑</v>
      </c>
      <c r="C396" s="26" t="s">
        <v>248</v>
      </c>
      <c r="D396" s="58" t="e">
        <f>VLOOKUP(D393,数据库!$A$1:$J$64584,11,FALSE)</f>
        <v>#REF!</v>
      </c>
      <c r="E396" s="24"/>
      <c r="F396" s="60" t="s">
        <v>247</v>
      </c>
      <c r="G396" s="58" t="str">
        <f>VLOOKUP(I393,数据库!$A$1:$J$64584,5,FALSE)</f>
        <v>0.5黑</v>
      </c>
      <c r="H396" s="26" t="s">
        <v>248</v>
      </c>
      <c r="I396" s="58" t="e">
        <f>VLOOKUP(I393,数据库!$A$1:$J$64584,11,FALSE)</f>
        <v>#REF!</v>
      </c>
      <c r="J396" s="24"/>
      <c r="K396" s="60" t="s">
        <v>247</v>
      </c>
      <c r="L396" s="58" t="str">
        <f>VLOOKUP(N393,数据库!$A$1:$J$64584,5,FALSE)</f>
        <v>0.5黑</v>
      </c>
      <c r="M396" s="26" t="s">
        <v>248</v>
      </c>
      <c r="N396" s="26" t="e">
        <f>VLOOKUP(N393,数据库!$A$1:$J$64584,11,FALSE)</f>
        <v>#REF!</v>
      </c>
    </row>
    <row r="397" spans="1:14" x14ac:dyDescent="0.15">
      <c r="A397" s="58" t="s">
        <v>249</v>
      </c>
      <c r="B397" s="58" t="str">
        <f>VLOOKUP(D393,数据库!$A$1:$J$64584,9,FALSE)</f>
        <v>自带线</v>
      </c>
      <c r="C397" s="60" t="s">
        <v>280</v>
      </c>
      <c r="D397" s="26">
        <v>20</v>
      </c>
      <c r="E397" s="24"/>
      <c r="F397" s="60" t="s">
        <v>249</v>
      </c>
      <c r="G397" s="58">
        <f>VLOOKUP(I393,数据库!$A$1:$J$64584,9,FALSE)</f>
        <v>0</v>
      </c>
      <c r="H397" s="60" t="s">
        <v>280</v>
      </c>
      <c r="I397" s="26">
        <v>20</v>
      </c>
      <c r="J397" s="24"/>
      <c r="K397" s="60" t="s">
        <v>249</v>
      </c>
      <c r="L397" s="58">
        <f>VLOOKUP(N393,数据库!$A$1:$J$64584,9,FALSE)</f>
        <v>0</v>
      </c>
      <c r="M397" s="60" t="s">
        <v>280</v>
      </c>
      <c r="N397" s="60">
        <v>20</v>
      </c>
    </row>
    <row r="398" spans="1:14" x14ac:dyDescent="0.15">
      <c r="A398" s="58" t="s">
        <v>250</v>
      </c>
      <c r="B398" s="279" t="str">
        <f>VLOOKUP(D393,数据库!$A$1:$J$64584,4,FALSE)</f>
        <v>IOT20遥监</v>
      </c>
      <c r="C398" s="280"/>
      <c r="D398" s="281"/>
      <c r="E398" s="24"/>
      <c r="F398" s="58" t="s">
        <v>250</v>
      </c>
      <c r="G398" s="279" t="str">
        <f>VLOOKUP(I393,数据库!$A$1:$J$64584,4,FALSE)</f>
        <v>远程语音救援</v>
      </c>
      <c r="H398" s="280"/>
      <c r="I398" s="281"/>
      <c r="J398" s="24"/>
      <c r="K398" s="58" t="s">
        <v>250</v>
      </c>
      <c r="L398" s="279" t="str">
        <f>VLOOKUP(N393,数据库!$A$1:$J$64584,4,FALSE)</f>
        <v>远程语音救援</v>
      </c>
      <c r="M398" s="280"/>
      <c r="N398" s="281"/>
    </row>
    <row r="399" spans="1:14" x14ac:dyDescent="0.15">
      <c r="A399" s="16"/>
      <c r="B399" s="16"/>
      <c r="C399" s="16"/>
      <c r="D399" s="80"/>
      <c r="E399" s="16"/>
      <c r="F399" s="80"/>
      <c r="G399" s="16"/>
      <c r="H399" s="16"/>
      <c r="I399" s="80"/>
      <c r="J399" s="16"/>
      <c r="K399" s="80"/>
      <c r="L399" s="16"/>
      <c r="M399" s="16"/>
      <c r="N399" s="16"/>
    </row>
    <row r="400" spans="1:14" x14ac:dyDescent="0.15">
      <c r="A400" s="277" t="s">
        <v>300</v>
      </c>
      <c r="B400" s="278"/>
      <c r="C400" s="60" t="s">
        <v>0</v>
      </c>
      <c r="D400" s="58">
        <f>D393+3</f>
        <v>376</v>
      </c>
      <c r="E400" s="24"/>
      <c r="F400" s="277" t="s">
        <v>300</v>
      </c>
      <c r="G400" s="278"/>
      <c r="H400" s="60" t="s">
        <v>0</v>
      </c>
      <c r="I400" s="58">
        <f>I393+3</f>
        <v>377</v>
      </c>
      <c r="J400" s="24"/>
      <c r="K400" s="277" t="s">
        <v>300</v>
      </c>
      <c r="L400" s="278"/>
      <c r="M400" s="60" t="s">
        <v>0</v>
      </c>
      <c r="N400" s="58">
        <f>N393+3</f>
        <v>378</v>
      </c>
    </row>
    <row r="401" spans="1:14" x14ac:dyDescent="0.15">
      <c r="A401" s="60" t="s">
        <v>16</v>
      </c>
      <c r="B401" s="58" t="str">
        <f>VLOOKUP(D400,数据库!$A$1:$J$64584,2,FALSE)</f>
        <v>RMT1/输入/24V</v>
      </c>
      <c r="C401" s="60" t="s">
        <v>17</v>
      </c>
      <c r="D401" s="58" t="str">
        <f>VLOOKUP(D400,数据库!$A$1:$J$64584,3,FALSE)</f>
        <v>KF/3</v>
      </c>
      <c r="E401" s="24"/>
      <c r="F401" s="61" t="s">
        <v>16</v>
      </c>
      <c r="G401" s="58" t="str">
        <f>VLOOKUP(I400,数据库!$A$1:$J$64584,2,FALSE)</f>
        <v>RMT1/输入/0V</v>
      </c>
      <c r="H401" s="60" t="s">
        <v>17</v>
      </c>
      <c r="I401" s="58" t="str">
        <f>VLOOKUP(I400,数据库!$A$1:$J$64584,3,FALSE)</f>
        <v>KF/4</v>
      </c>
      <c r="J401" s="24"/>
      <c r="K401" s="61" t="s">
        <v>16</v>
      </c>
      <c r="L401" s="58" t="str">
        <f>VLOOKUP(N400,数据库!$A$1:$J$64584,2,FALSE)</f>
        <v>RMT1/输出/12V</v>
      </c>
      <c r="M401" s="60" t="s">
        <v>17</v>
      </c>
      <c r="N401" s="58" t="str">
        <f>VLOOKUP(N400,数据库!$A$1:$J$64584,3,FALSE)</f>
        <v>RMT/12V</v>
      </c>
    </row>
    <row r="402" spans="1:14" x14ac:dyDescent="0.15">
      <c r="A402" s="60" t="s">
        <v>251</v>
      </c>
      <c r="B402" s="58" t="str">
        <f>VLOOKUP(D400,数据库!$A$1:$J$64584,6,FALSE)</f>
        <v>半剥6.5</v>
      </c>
      <c r="C402" s="58" t="s">
        <v>19</v>
      </c>
      <c r="D402" s="58" t="str">
        <f>VLOOKUP(D400,数据库!$A$1:$J$64584,7,FALSE)</f>
        <v>半剥6.5</v>
      </c>
      <c r="E402" s="24"/>
      <c r="F402" s="61" t="s">
        <v>251</v>
      </c>
      <c r="G402" s="58" t="str">
        <f>VLOOKUP(I400,数据库!$A$1:$J$64584,6,FALSE)</f>
        <v>半剥6.5</v>
      </c>
      <c r="H402" s="58" t="s">
        <v>19</v>
      </c>
      <c r="I402" s="58" t="str">
        <f>VLOOKUP(I400,数据库!$A$1:$J$64584,7,FALSE)</f>
        <v>半剥6.5</v>
      </c>
      <c r="J402" s="24"/>
      <c r="K402" s="61" t="s">
        <v>251</v>
      </c>
      <c r="L402" s="58" t="str">
        <f>VLOOKUP(N400,数据库!$A$1:$J$64584,6,FALSE)</f>
        <v>半剥6.5</v>
      </c>
      <c r="M402" s="58" t="s">
        <v>19</v>
      </c>
      <c r="N402" s="58" t="str">
        <f>VLOOKUP(N400,数据库!$A$1:$J$64584,7,FALSE)</f>
        <v>半剥6.5</v>
      </c>
    </row>
    <row r="403" spans="1:14" x14ac:dyDescent="0.15">
      <c r="A403" s="58" t="s">
        <v>247</v>
      </c>
      <c r="B403" s="58" t="str">
        <f>VLOOKUP(D400,数据库!$A$1:$J$64584,5,FALSE)</f>
        <v>0.5黑</v>
      </c>
      <c r="C403" s="26" t="s">
        <v>248</v>
      </c>
      <c r="D403" s="58" t="e">
        <f>VLOOKUP(D400,数据库!$A$1:$J$64584,11,FALSE)</f>
        <v>#REF!</v>
      </c>
      <c r="E403" s="24"/>
      <c r="F403" s="60" t="s">
        <v>247</v>
      </c>
      <c r="G403" s="58" t="str">
        <f>VLOOKUP(I400,数据库!$A$1:$J$64584,5,FALSE)</f>
        <v>0.5黑</v>
      </c>
      <c r="H403" s="26" t="s">
        <v>248</v>
      </c>
      <c r="I403" s="58" t="e">
        <f>VLOOKUP(I400,数据库!$A$1:$J$64584,11,FALSE)</f>
        <v>#REF!</v>
      </c>
      <c r="J403" s="24"/>
      <c r="K403" s="60" t="s">
        <v>247</v>
      </c>
      <c r="L403" s="58" t="str">
        <f>VLOOKUP(N400,数据库!$A$1:$J$64584,5,FALSE)</f>
        <v>0.5黑</v>
      </c>
      <c r="M403" s="26" t="s">
        <v>248</v>
      </c>
      <c r="N403" s="26" t="e">
        <f>VLOOKUP(N400,数据库!$A$1:$J$64584,11,FALSE)</f>
        <v>#REF!</v>
      </c>
    </row>
    <row r="404" spans="1:14" x14ac:dyDescent="0.15">
      <c r="A404" s="58" t="s">
        <v>249</v>
      </c>
      <c r="B404" s="58">
        <f>VLOOKUP(D400,数据库!$A$1:$J$64584,9,FALSE)</f>
        <v>0</v>
      </c>
      <c r="C404" s="60" t="s">
        <v>280</v>
      </c>
      <c r="D404" s="26">
        <v>20</v>
      </c>
      <c r="E404" s="24"/>
      <c r="F404" s="60" t="s">
        <v>249</v>
      </c>
      <c r="G404" s="58">
        <f>VLOOKUP(I400,数据库!$A$1:$J$64584,9,FALSE)</f>
        <v>0</v>
      </c>
      <c r="H404" s="60" t="s">
        <v>280</v>
      </c>
      <c r="I404" s="26">
        <v>20</v>
      </c>
      <c r="J404" s="24"/>
      <c r="K404" s="60" t="s">
        <v>249</v>
      </c>
      <c r="L404" s="58">
        <f>VLOOKUP(N400,数据库!$A$1:$J$64584,9,FALSE)</f>
        <v>0</v>
      </c>
      <c r="M404" s="60" t="s">
        <v>280</v>
      </c>
      <c r="N404" s="60">
        <v>20</v>
      </c>
    </row>
    <row r="405" spans="1:14" x14ac:dyDescent="0.15">
      <c r="A405" s="58" t="s">
        <v>250</v>
      </c>
      <c r="B405" s="279" t="str">
        <f>VLOOKUP(D400,数据库!$A$1:$J$64584,4,FALSE)</f>
        <v>远程语音救援</v>
      </c>
      <c r="C405" s="280"/>
      <c r="D405" s="281"/>
      <c r="E405" s="24"/>
      <c r="F405" s="58" t="s">
        <v>250</v>
      </c>
      <c r="G405" s="279" t="str">
        <f>VLOOKUP(I400,数据库!$A$1:$J$64584,4,FALSE)</f>
        <v>远程语音救援</v>
      </c>
      <c r="H405" s="280"/>
      <c r="I405" s="281"/>
      <c r="J405" s="24"/>
      <c r="K405" s="58" t="s">
        <v>250</v>
      </c>
      <c r="L405" s="279" t="str">
        <f>VLOOKUP(N400,数据库!$A$1:$J$64584,4,FALSE)</f>
        <v>远程语音救援</v>
      </c>
      <c r="M405" s="280"/>
      <c r="N405" s="281"/>
    </row>
    <row r="406" spans="1:14" x14ac:dyDescent="0.15">
      <c r="A406" s="16"/>
      <c r="B406" s="16"/>
      <c r="C406" s="16"/>
      <c r="D406" s="80"/>
      <c r="E406" s="16"/>
      <c r="F406" s="80"/>
      <c r="G406" s="16"/>
      <c r="H406" s="16"/>
      <c r="I406" s="80"/>
      <c r="J406" s="16"/>
      <c r="K406" s="80"/>
      <c r="L406" s="16"/>
      <c r="M406" s="16"/>
      <c r="N406" s="16"/>
    </row>
    <row r="407" spans="1:14" x14ac:dyDescent="0.15">
      <c r="A407" s="277" t="s">
        <v>300</v>
      </c>
      <c r="B407" s="278"/>
      <c r="C407" s="60" t="s">
        <v>0</v>
      </c>
      <c r="D407" s="58">
        <f>D400+3</f>
        <v>379</v>
      </c>
      <c r="E407" s="24"/>
      <c r="F407" s="277" t="s">
        <v>300</v>
      </c>
      <c r="G407" s="278"/>
      <c r="H407" s="60" t="s">
        <v>0</v>
      </c>
      <c r="I407" s="58">
        <f>I400+3</f>
        <v>380</v>
      </c>
      <c r="J407" s="24"/>
      <c r="K407" s="277" t="s">
        <v>300</v>
      </c>
      <c r="L407" s="278"/>
      <c r="M407" s="60" t="s">
        <v>0</v>
      </c>
      <c r="N407" s="58">
        <f>N400+3</f>
        <v>381</v>
      </c>
    </row>
    <row r="408" spans="1:14" x14ac:dyDescent="0.15">
      <c r="A408" s="60" t="s">
        <v>16</v>
      </c>
      <c r="B408" s="58" t="str">
        <f>VLOOKUP(D407,数据库!$A$1:$J$64584,2,FALSE)</f>
        <v>RMT1/输出/0V</v>
      </c>
      <c r="C408" s="60" t="s">
        <v>17</v>
      </c>
      <c r="D408" s="58" t="str">
        <f>VLOOKUP(D407,数据库!$A$1:$J$64584,3,FALSE)</f>
        <v>RMT/0V</v>
      </c>
      <c r="E408" s="24"/>
      <c r="F408" s="61" t="s">
        <v>16</v>
      </c>
      <c r="G408" s="58" t="str">
        <f>VLOOKUP(I407,数据库!$A$1:$J$64584,2,FALSE)</f>
        <v>RMT1/对讲/12V</v>
      </c>
      <c r="H408" s="60" t="s">
        <v>17</v>
      </c>
      <c r="I408" s="58" t="str">
        <f>VLOOKUP(I407,数据库!$A$1:$J$64584,3,FALSE)</f>
        <v>KZ/1</v>
      </c>
      <c r="J408" s="24"/>
      <c r="K408" s="61" t="s">
        <v>16</v>
      </c>
      <c r="L408" s="58" t="str">
        <f>VLOOKUP(N407,数据库!$A$1:$J$64584,2,FALSE)</f>
        <v>RMT1/对讲/0V</v>
      </c>
      <c r="M408" s="60" t="s">
        <v>17</v>
      </c>
      <c r="N408" s="58" t="str">
        <f>VLOOKUP(N407,数据库!$A$1:$J$64584,3,FALSE)</f>
        <v>KZ/3</v>
      </c>
    </row>
    <row r="409" spans="1:14" x14ac:dyDescent="0.15">
      <c r="A409" s="60" t="s">
        <v>251</v>
      </c>
      <c r="B409" s="58" t="str">
        <f>VLOOKUP(D407,数据库!$A$1:$J$64584,6,FALSE)</f>
        <v>半剥6.5</v>
      </c>
      <c r="C409" s="58" t="s">
        <v>19</v>
      </c>
      <c r="D409" s="58" t="str">
        <f>VLOOKUP(D407,数据库!$A$1:$J$64584,7,FALSE)</f>
        <v>半剥6.5</v>
      </c>
      <c r="E409" s="24"/>
      <c r="F409" s="61" t="s">
        <v>251</v>
      </c>
      <c r="G409" s="58" t="str">
        <f>VLOOKUP(I407,数据库!$A$1:$J$64584,6,FALSE)</f>
        <v>半剥6.5</v>
      </c>
      <c r="H409" s="58" t="s">
        <v>19</v>
      </c>
      <c r="I409" s="58" t="str">
        <f>VLOOKUP(I407,数据库!$A$1:$J$64584,7,FALSE)</f>
        <v>红4</v>
      </c>
      <c r="J409" s="24"/>
      <c r="K409" s="61" t="s">
        <v>251</v>
      </c>
      <c r="L409" s="58" t="str">
        <f>VLOOKUP(N407,数据库!$A$1:$J$64584,6,FALSE)</f>
        <v>半剥6.5</v>
      </c>
      <c r="M409" s="58" t="s">
        <v>19</v>
      </c>
      <c r="N409" s="58" t="str">
        <f>VLOOKUP(N407,数据库!$A$1:$J$64584,7,FALSE)</f>
        <v>红4</v>
      </c>
    </row>
    <row r="410" spans="1:14" x14ac:dyDescent="0.15">
      <c r="A410" s="58" t="s">
        <v>247</v>
      </c>
      <c r="B410" s="58" t="str">
        <f>VLOOKUP(D407,数据库!$A$1:$J$64584,5,FALSE)</f>
        <v>0.5黑</v>
      </c>
      <c r="C410" s="26" t="s">
        <v>248</v>
      </c>
      <c r="D410" s="58" t="e">
        <f>VLOOKUP(D407,数据库!$A$1:$J$64584,11,FALSE)</f>
        <v>#REF!</v>
      </c>
      <c r="E410" s="24"/>
      <c r="F410" s="60" t="s">
        <v>247</v>
      </c>
      <c r="G410" s="58" t="str">
        <f>VLOOKUP(I407,数据库!$A$1:$J$64584,5,FALSE)</f>
        <v>0.5黑</v>
      </c>
      <c r="H410" s="26" t="s">
        <v>248</v>
      </c>
      <c r="I410" s="58" t="e">
        <f>VLOOKUP(I407,数据库!$A$1:$J$64584,11,FALSE)</f>
        <v>#REF!</v>
      </c>
      <c r="J410" s="24"/>
      <c r="K410" s="60" t="s">
        <v>247</v>
      </c>
      <c r="L410" s="58" t="str">
        <f>VLOOKUP(N407,数据库!$A$1:$J$64584,5,FALSE)</f>
        <v>0.5黑</v>
      </c>
      <c r="M410" s="26" t="s">
        <v>248</v>
      </c>
      <c r="N410" s="26" t="e">
        <f>VLOOKUP(N407,数据库!$A$1:$J$64584,11,FALSE)</f>
        <v>#REF!</v>
      </c>
    </row>
    <row r="411" spans="1:14" x14ac:dyDescent="0.15">
      <c r="A411" s="58" t="s">
        <v>249</v>
      </c>
      <c r="B411" s="58">
        <f>VLOOKUP(D407,数据库!$A$1:$J$64584,9,FALSE)</f>
        <v>0</v>
      </c>
      <c r="C411" s="60" t="s">
        <v>280</v>
      </c>
      <c r="D411" s="26">
        <v>20</v>
      </c>
      <c r="E411" s="24"/>
      <c r="F411" s="60" t="s">
        <v>249</v>
      </c>
      <c r="G411" s="58">
        <f>VLOOKUP(I407,数据库!$A$1:$J$64584,9,FALSE)</f>
        <v>0</v>
      </c>
      <c r="H411" s="60" t="s">
        <v>280</v>
      </c>
      <c r="I411" s="26">
        <v>20</v>
      </c>
      <c r="J411" s="24"/>
      <c r="K411" s="60" t="s">
        <v>249</v>
      </c>
      <c r="L411" s="58">
        <f>VLOOKUP(N407,数据库!$A$1:$J$64584,9,FALSE)</f>
        <v>0</v>
      </c>
      <c r="M411" s="60" t="s">
        <v>280</v>
      </c>
      <c r="N411" s="60">
        <v>20</v>
      </c>
    </row>
    <row r="412" spans="1:14" x14ac:dyDescent="0.15">
      <c r="A412" s="58" t="s">
        <v>250</v>
      </c>
      <c r="B412" s="279" t="str">
        <f>VLOOKUP(D407,数据库!$A$1:$J$64584,4,FALSE)</f>
        <v>远程语音救援</v>
      </c>
      <c r="C412" s="280"/>
      <c r="D412" s="281"/>
      <c r="E412" s="24"/>
      <c r="F412" s="58" t="s">
        <v>250</v>
      </c>
      <c r="G412" s="279" t="str">
        <f>VLOOKUP(I407,数据库!$A$1:$J$64584,4,FALSE)</f>
        <v>远程语音救援</v>
      </c>
      <c r="H412" s="280"/>
      <c r="I412" s="281"/>
      <c r="J412" s="24"/>
      <c r="K412" s="58" t="s">
        <v>250</v>
      </c>
      <c r="L412" s="279" t="str">
        <f>VLOOKUP(N407,数据库!$A$1:$J$64584,4,FALSE)</f>
        <v>远程语音救援</v>
      </c>
      <c r="M412" s="280"/>
      <c r="N412" s="281"/>
    </row>
    <row r="413" spans="1:14" x14ac:dyDescent="0.15">
      <c r="A413" s="16"/>
      <c r="B413" s="16"/>
      <c r="C413" s="16"/>
      <c r="D413" s="80"/>
      <c r="E413" s="16"/>
      <c r="F413" s="80"/>
      <c r="G413" s="16"/>
      <c r="H413" s="16"/>
      <c r="I413" s="80"/>
      <c r="J413" s="16"/>
      <c r="K413" s="80"/>
      <c r="L413" s="16"/>
      <c r="M413" s="16"/>
      <c r="N413" s="16"/>
    </row>
    <row r="414" spans="1:14" x14ac:dyDescent="0.15">
      <c r="A414" s="277" t="s">
        <v>300</v>
      </c>
      <c r="B414" s="278"/>
      <c r="C414" s="60" t="s">
        <v>0</v>
      </c>
      <c r="D414" s="58">
        <f>D407+3</f>
        <v>382</v>
      </c>
      <c r="E414" s="24"/>
      <c r="F414" s="277" t="s">
        <v>300</v>
      </c>
      <c r="G414" s="278"/>
      <c r="H414" s="60" t="s">
        <v>0</v>
      </c>
      <c r="I414" s="58">
        <f>I407+3</f>
        <v>383</v>
      </c>
      <c r="J414" s="24"/>
      <c r="K414" s="277" t="s">
        <v>300</v>
      </c>
      <c r="L414" s="278"/>
      <c r="M414" s="60" t="s">
        <v>0</v>
      </c>
      <c r="N414" s="58">
        <f>N407+3</f>
        <v>384</v>
      </c>
    </row>
    <row r="415" spans="1:14" x14ac:dyDescent="0.15">
      <c r="A415" s="60" t="s">
        <v>16</v>
      </c>
      <c r="B415" s="58" t="str">
        <f>VLOOKUP(D414,数据库!$A$1:$J$64584,2,FALSE)</f>
        <v>RMT1/对讲/R</v>
      </c>
      <c r="C415" s="60" t="s">
        <v>17</v>
      </c>
      <c r="D415" s="58" t="str">
        <f>VLOOKUP(D414,数据库!$A$1:$J$64584,3,FALSE)</f>
        <v>KZ/4</v>
      </c>
      <c r="E415" s="24"/>
      <c r="F415" s="61" t="s">
        <v>16</v>
      </c>
      <c r="G415" s="58" t="str">
        <f>VLOOKUP(I414,数据库!$A$1:$J$64584,2,FALSE)</f>
        <v>RMT1/对讲/L</v>
      </c>
      <c r="H415" s="60" t="s">
        <v>17</v>
      </c>
      <c r="I415" s="58" t="str">
        <f>VLOOKUP(I414,数据库!$A$1:$J$64584,3,FALSE)</f>
        <v>KZ/5</v>
      </c>
      <c r="J415" s="24"/>
      <c r="K415" s="61" t="s">
        <v>16</v>
      </c>
      <c r="L415" s="58" t="str">
        <f>VLOOKUP(N414,数据库!$A$1:$J$64584,2,FALSE)</f>
        <v>协议板/CN4/MOD1+</v>
      </c>
      <c r="M415" s="60" t="s">
        <v>17</v>
      </c>
      <c r="N415" s="58" t="str">
        <f>VLOOKUP(N414,数据库!$A$1:$J$64584,3,FALSE)</f>
        <v>KF/1</v>
      </c>
    </row>
    <row r="416" spans="1:14" x14ac:dyDescent="0.15">
      <c r="A416" s="60" t="s">
        <v>251</v>
      </c>
      <c r="B416" s="58" t="str">
        <f>VLOOKUP(D414,数据库!$A$1:$J$64584,6,FALSE)</f>
        <v>半剥6.5</v>
      </c>
      <c r="C416" s="58" t="s">
        <v>19</v>
      </c>
      <c r="D416" s="58" t="str">
        <f>VLOOKUP(D414,数据库!$A$1:$J$64584,7,FALSE)</f>
        <v>红4</v>
      </c>
      <c r="E416" s="24"/>
      <c r="F416" s="61" t="s">
        <v>251</v>
      </c>
      <c r="G416" s="58" t="str">
        <f>VLOOKUP(I414,数据库!$A$1:$J$64584,6,FALSE)</f>
        <v>半剥6.5</v>
      </c>
      <c r="H416" s="58" t="s">
        <v>19</v>
      </c>
      <c r="I416" s="58" t="str">
        <f>VLOOKUP(I414,数据库!$A$1:$J$64584,7,FALSE)</f>
        <v>红4</v>
      </c>
      <c r="J416" s="24"/>
      <c r="K416" s="61" t="s">
        <v>251</v>
      </c>
      <c r="L416" s="58" t="str">
        <f>VLOOKUP(N414,数据库!$A$1:$J$64584,6,FALSE)</f>
        <v>红针</v>
      </c>
      <c r="M416" s="58" t="s">
        <v>19</v>
      </c>
      <c r="N416" s="58" t="str">
        <f>VLOOKUP(N414,数据库!$A$1:$J$64584,7,FALSE)</f>
        <v>半剥6.5</v>
      </c>
    </row>
    <row r="417" spans="1:14" x14ac:dyDescent="0.15">
      <c r="A417" s="58" t="s">
        <v>247</v>
      </c>
      <c r="B417" s="58" t="str">
        <f>VLOOKUP(D414,数据库!$A$1:$J$64584,5,FALSE)</f>
        <v>0.5黑</v>
      </c>
      <c r="C417" s="26" t="s">
        <v>248</v>
      </c>
      <c r="D417" s="58" t="e">
        <f>VLOOKUP(D414,数据库!$A$1:$J$64584,11,FALSE)</f>
        <v>#REF!</v>
      </c>
      <c r="E417" s="24"/>
      <c r="F417" s="60" t="s">
        <v>247</v>
      </c>
      <c r="G417" s="58" t="str">
        <f>VLOOKUP(I414,数据库!$A$1:$J$64584,5,FALSE)</f>
        <v>0.5黑</v>
      </c>
      <c r="H417" s="26" t="s">
        <v>248</v>
      </c>
      <c r="I417" s="58" t="e">
        <f>VLOOKUP(I414,数据库!$A$1:$J$64584,11,FALSE)</f>
        <v>#REF!</v>
      </c>
      <c r="J417" s="24"/>
      <c r="K417" s="60" t="s">
        <v>247</v>
      </c>
      <c r="L417" s="58" t="str">
        <f>VLOOKUP(N414,数据库!$A$1:$J$64584,5,FALSE)</f>
        <v>0.5黑</v>
      </c>
      <c r="M417" s="26" t="s">
        <v>248</v>
      </c>
      <c r="N417" s="26" t="e">
        <f>VLOOKUP(N414,数据库!$A$1:$J$64584,11,FALSE)</f>
        <v>#REF!</v>
      </c>
    </row>
    <row r="418" spans="1:14" x14ac:dyDescent="0.15">
      <c r="A418" s="58" t="s">
        <v>249</v>
      </c>
      <c r="B418" s="58">
        <f>VLOOKUP(D414,数据库!$A$1:$J$64584,9,FALSE)</f>
        <v>0</v>
      </c>
      <c r="C418" s="60" t="s">
        <v>280</v>
      </c>
      <c r="D418" s="26">
        <v>20</v>
      </c>
      <c r="E418" s="24"/>
      <c r="F418" s="60" t="s">
        <v>249</v>
      </c>
      <c r="G418" s="58">
        <f>VLOOKUP(I414,数据库!$A$1:$J$64584,9,FALSE)</f>
        <v>0</v>
      </c>
      <c r="H418" s="60" t="s">
        <v>280</v>
      </c>
      <c r="I418" s="26">
        <v>20</v>
      </c>
      <c r="J418" s="24"/>
      <c r="K418" s="60" t="s">
        <v>249</v>
      </c>
      <c r="L418" s="58">
        <f>VLOOKUP(N414,数据库!$A$1:$J$64584,9,FALSE)</f>
        <v>0</v>
      </c>
      <c r="M418" s="60" t="s">
        <v>280</v>
      </c>
      <c r="N418" s="60">
        <v>20</v>
      </c>
    </row>
    <row r="419" spans="1:14" x14ac:dyDescent="0.15">
      <c r="A419" s="58" t="s">
        <v>250</v>
      </c>
      <c r="B419" s="279" t="str">
        <f>VLOOKUP(D414,数据库!$A$1:$J$64584,4,FALSE)</f>
        <v>远程语音救援</v>
      </c>
      <c r="C419" s="280"/>
      <c r="D419" s="281"/>
      <c r="E419" s="24"/>
      <c r="F419" s="58" t="s">
        <v>250</v>
      </c>
      <c r="G419" s="279" t="str">
        <f>VLOOKUP(I414,数据库!$A$1:$J$64584,4,FALSE)</f>
        <v>远程语音救援</v>
      </c>
      <c r="H419" s="280"/>
      <c r="I419" s="281"/>
      <c r="J419" s="24"/>
      <c r="K419" s="58" t="s">
        <v>250</v>
      </c>
      <c r="L419" s="279" t="str">
        <f>VLOOKUP(N414,数据库!$A$1:$J$64584,4,FALSE)</f>
        <v>BA接口</v>
      </c>
      <c r="M419" s="280"/>
      <c r="N419" s="281"/>
    </row>
    <row r="420" spans="1:14" x14ac:dyDescent="0.15">
      <c r="A420" s="16"/>
      <c r="B420" s="16"/>
      <c r="C420" s="16"/>
      <c r="D420" s="80"/>
      <c r="E420" s="16"/>
      <c r="F420" s="80"/>
      <c r="G420" s="16"/>
      <c r="H420" s="16"/>
      <c r="I420" s="80"/>
      <c r="J420" s="16"/>
      <c r="K420" s="80"/>
      <c r="L420" s="16"/>
      <c r="M420" s="16"/>
      <c r="N420" s="16"/>
    </row>
    <row r="421" spans="1:14" x14ac:dyDescent="0.15">
      <c r="A421" s="277" t="s">
        <v>300</v>
      </c>
      <c r="B421" s="278"/>
      <c r="C421" s="60" t="s">
        <v>0</v>
      </c>
      <c r="D421" s="58">
        <f>D414+3</f>
        <v>385</v>
      </c>
      <c r="E421" s="24"/>
      <c r="F421" s="277" t="s">
        <v>300</v>
      </c>
      <c r="G421" s="278"/>
      <c r="H421" s="60" t="s">
        <v>0</v>
      </c>
      <c r="I421" s="58">
        <f>I414+3</f>
        <v>386</v>
      </c>
      <c r="J421" s="24"/>
      <c r="K421" s="277" t="s">
        <v>300</v>
      </c>
      <c r="L421" s="278"/>
      <c r="M421" s="60" t="s">
        <v>0</v>
      </c>
      <c r="N421" s="58">
        <f>N414+3</f>
        <v>387</v>
      </c>
    </row>
    <row r="422" spans="1:14" x14ac:dyDescent="0.15">
      <c r="A422" s="60" t="s">
        <v>16</v>
      </c>
      <c r="B422" s="58" t="str">
        <f>VLOOKUP(D421,数据库!$A$1:$J$64584,2,FALSE)</f>
        <v>协议板/CN4/MOD1-</v>
      </c>
      <c r="C422" s="60" t="s">
        <v>17</v>
      </c>
      <c r="D422" s="58" t="str">
        <f>VLOOKUP(D421,数据库!$A$1:$J$64584,3,FALSE)</f>
        <v>KF/2</v>
      </c>
      <c r="E422" s="24"/>
      <c r="F422" s="61" t="s">
        <v>16</v>
      </c>
      <c r="G422" s="58" t="str">
        <f>VLOOKUP(I421,数据库!$A$1:$J$64584,2,FALSE)</f>
        <v>协议板/CN4/24V</v>
      </c>
      <c r="H422" s="60" t="s">
        <v>17</v>
      </c>
      <c r="I422" s="58" t="str">
        <f>VLOOKUP(I421,数据库!$A$1:$J$64584,3,FALSE)</f>
        <v>KF/3</v>
      </c>
      <c r="J422" s="24"/>
      <c r="K422" s="61" t="s">
        <v>16</v>
      </c>
      <c r="L422" s="58" t="str">
        <f>VLOOKUP(N421,数据库!$A$1:$J$64584,2,FALSE)</f>
        <v>协议板/CN4/GND</v>
      </c>
      <c r="M422" s="60" t="s">
        <v>17</v>
      </c>
      <c r="N422" s="58" t="str">
        <f>VLOOKUP(N421,数据库!$A$1:$J$64584,3,FALSE)</f>
        <v>KF/4</v>
      </c>
    </row>
    <row r="423" spans="1:14" x14ac:dyDescent="0.15">
      <c r="A423" s="60" t="s">
        <v>251</v>
      </c>
      <c r="B423" s="58" t="str">
        <f>VLOOKUP(D421,数据库!$A$1:$J$64584,6,FALSE)</f>
        <v>红针</v>
      </c>
      <c r="C423" s="58" t="s">
        <v>19</v>
      </c>
      <c r="D423" s="58" t="str">
        <f>VLOOKUP(D421,数据库!$A$1:$J$64584,7,FALSE)</f>
        <v>半剥6.5</v>
      </c>
      <c r="E423" s="24"/>
      <c r="F423" s="61" t="s">
        <v>251</v>
      </c>
      <c r="G423" s="58" t="str">
        <f>VLOOKUP(I421,数据库!$A$1:$J$64584,6,FALSE)</f>
        <v>红针</v>
      </c>
      <c r="H423" s="58" t="s">
        <v>19</v>
      </c>
      <c r="I423" s="58" t="str">
        <f>VLOOKUP(I421,数据库!$A$1:$J$64584,7,FALSE)</f>
        <v>半剥6.5</v>
      </c>
      <c r="J423" s="24"/>
      <c r="K423" s="61" t="s">
        <v>251</v>
      </c>
      <c r="L423" s="58" t="str">
        <f>VLOOKUP(N421,数据库!$A$1:$J$64584,6,FALSE)</f>
        <v>红针</v>
      </c>
      <c r="M423" s="58" t="s">
        <v>19</v>
      </c>
      <c r="N423" s="58" t="str">
        <f>VLOOKUP(N421,数据库!$A$1:$J$64584,7,FALSE)</f>
        <v>半剥6.5</v>
      </c>
    </row>
    <row r="424" spans="1:14" x14ac:dyDescent="0.15">
      <c r="A424" s="58" t="s">
        <v>247</v>
      </c>
      <c r="B424" s="58" t="str">
        <f>VLOOKUP(D421,数据库!$A$1:$J$64584,5,FALSE)</f>
        <v>0.5黑</v>
      </c>
      <c r="C424" s="26" t="s">
        <v>248</v>
      </c>
      <c r="D424" s="58" t="e">
        <f>VLOOKUP(D421,数据库!$A$1:$J$64584,11,FALSE)</f>
        <v>#REF!</v>
      </c>
      <c r="E424" s="24"/>
      <c r="F424" s="60" t="s">
        <v>247</v>
      </c>
      <c r="G424" s="58" t="str">
        <f>VLOOKUP(I421,数据库!$A$1:$J$64584,5,FALSE)</f>
        <v>0.5黑</v>
      </c>
      <c r="H424" s="26" t="s">
        <v>248</v>
      </c>
      <c r="I424" s="58" t="e">
        <f>VLOOKUP(I421,数据库!$A$1:$J$64584,11,FALSE)</f>
        <v>#REF!</v>
      </c>
      <c r="J424" s="24"/>
      <c r="K424" s="60" t="s">
        <v>247</v>
      </c>
      <c r="L424" s="58" t="str">
        <f>VLOOKUP(N421,数据库!$A$1:$J$64584,5,FALSE)</f>
        <v>0.5黑</v>
      </c>
      <c r="M424" s="26" t="s">
        <v>248</v>
      </c>
      <c r="N424" s="26" t="e">
        <f>VLOOKUP(N421,数据库!$A$1:$J$64584,11,FALSE)</f>
        <v>#REF!</v>
      </c>
    </row>
    <row r="425" spans="1:14" x14ac:dyDescent="0.15">
      <c r="A425" s="58" t="s">
        <v>249</v>
      </c>
      <c r="B425" s="58">
        <f>VLOOKUP(D421,数据库!$A$1:$J$64584,9,FALSE)</f>
        <v>0</v>
      </c>
      <c r="C425" s="60" t="s">
        <v>280</v>
      </c>
      <c r="D425" s="26">
        <v>20</v>
      </c>
      <c r="E425" s="24"/>
      <c r="F425" s="60" t="s">
        <v>249</v>
      </c>
      <c r="G425" s="58">
        <f>VLOOKUP(I421,数据库!$A$1:$J$64584,9,FALSE)</f>
        <v>0</v>
      </c>
      <c r="H425" s="60" t="s">
        <v>280</v>
      </c>
      <c r="I425" s="26">
        <v>20</v>
      </c>
      <c r="J425" s="24"/>
      <c r="K425" s="60" t="s">
        <v>249</v>
      </c>
      <c r="L425" s="58">
        <f>VLOOKUP(N421,数据库!$A$1:$J$64584,9,FALSE)</f>
        <v>0</v>
      </c>
      <c r="M425" s="60" t="s">
        <v>280</v>
      </c>
      <c r="N425" s="60">
        <v>20</v>
      </c>
    </row>
    <row r="426" spans="1:14" x14ac:dyDescent="0.15">
      <c r="A426" s="58" t="s">
        <v>250</v>
      </c>
      <c r="B426" s="279" t="str">
        <f>VLOOKUP(D421,数据库!$A$1:$J$64584,4,FALSE)</f>
        <v>BA接口</v>
      </c>
      <c r="C426" s="280"/>
      <c r="D426" s="281"/>
      <c r="E426" s="24"/>
      <c r="F426" s="58" t="s">
        <v>250</v>
      </c>
      <c r="G426" s="279" t="str">
        <f>VLOOKUP(I421,数据库!$A$1:$J$64584,4,FALSE)</f>
        <v>BA接口</v>
      </c>
      <c r="H426" s="280"/>
      <c r="I426" s="281"/>
      <c r="J426" s="24"/>
      <c r="K426" s="58" t="s">
        <v>250</v>
      </c>
      <c r="L426" s="279" t="str">
        <f>VLOOKUP(N421,数据库!$A$1:$J$64584,4,FALSE)</f>
        <v>BA接口</v>
      </c>
      <c r="M426" s="280"/>
      <c r="N426" s="281"/>
    </row>
    <row r="427" spans="1:14" x14ac:dyDescent="0.15">
      <c r="A427" s="16"/>
      <c r="B427" s="16"/>
      <c r="C427" s="16"/>
      <c r="D427" s="80"/>
      <c r="E427" s="16"/>
      <c r="F427" s="80"/>
      <c r="G427" s="16"/>
      <c r="H427" s="16"/>
      <c r="I427" s="80"/>
      <c r="J427" s="16"/>
      <c r="K427" s="80"/>
      <c r="L427" s="16"/>
      <c r="M427" s="16"/>
      <c r="N427" s="16"/>
    </row>
    <row r="428" spans="1:14" x14ac:dyDescent="0.15">
      <c r="A428" s="277" t="s">
        <v>300</v>
      </c>
      <c r="B428" s="278"/>
      <c r="C428" s="60" t="s">
        <v>0</v>
      </c>
      <c r="D428" s="58">
        <f>D421+3</f>
        <v>388</v>
      </c>
      <c r="E428" s="24"/>
      <c r="F428" s="277" t="s">
        <v>300</v>
      </c>
      <c r="G428" s="278"/>
      <c r="H428" s="60" t="s">
        <v>0</v>
      </c>
      <c r="I428" s="58">
        <f>I421+3</f>
        <v>389</v>
      </c>
      <c r="J428" s="24"/>
      <c r="K428" s="277" t="s">
        <v>300</v>
      </c>
      <c r="L428" s="278"/>
      <c r="M428" s="60" t="s">
        <v>0</v>
      </c>
      <c r="N428" s="58">
        <f>N421+3</f>
        <v>390</v>
      </c>
    </row>
    <row r="429" spans="1:14" x14ac:dyDescent="0.15">
      <c r="A429" s="60" t="s">
        <v>16</v>
      </c>
      <c r="B429" s="58" t="str">
        <f>VLOOKUP(D428,数据库!$A$1:$J$64584,2,FALSE)</f>
        <v>协议板/CN4/MOD1+</v>
      </c>
      <c r="C429" s="60" t="s">
        <v>17</v>
      </c>
      <c r="D429" s="58" t="str">
        <f>VLOOKUP(D428,数据库!$A$1:$J$64584,3,FALSE)</f>
        <v>KF/1</v>
      </c>
      <c r="E429" s="24"/>
      <c r="F429" s="61" t="s">
        <v>16</v>
      </c>
      <c r="G429" s="58" t="str">
        <f>VLOOKUP(I428,数据库!$A$1:$J$64584,2,FALSE)</f>
        <v>协议板/CN4/MOD1-</v>
      </c>
      <c r="H429" s="60" t="s">
        <v>17</v>
      </c>
      <c r="I429" s="58" t="str">
        <f>VLOOKUP(I428,数据库!$A$1:$J$64584,3,FALSE)</f>
        <v>KF/2</v>
      </c>
      <c r="J429" s="24"/>
      <c r="K429" s="61" t="s">
        <v>16</v>
      </c>
      <c r="L429" s="58" t="str">
        <f>VLOOKUP(N428,数据库!$A$1:$J$64584,2,FALSE)</f>
        <v>协议板/CN4/+24V</v>
      </c>
      <c r="M429" s="60" t="s">
        <v>17</v>
      </c>
      <c r="N429" s="58" t="str">
        <f>VLOOKUP(N428,数据库!$A$1:$J$64584,3,FALSE)</f>
        <v>KF/3</v>
      </c>
    </row>
    <row r="430" spans="1:14" x14ac:dyDescent="0.15">
      <c r="A430" s="60" t="s">
        <v>251</v>
      </c>
      <c r="B430" s="58" t="str">
        <f>VLOOKUP(D428,数据库!$A$1:$J$64584,6,FALSE)</f>
        <v>红针/(遥367：蓝针)</v>
      </c>
      <c r="C430" s="58" t="s">
        <v>19</v>
      </c>
      <c r="D430" s="58" t="str">
        <f>VLOOKUP(D428,数据库!$A$1:$J$64584,7,FALSE)</f>
        <v>半剥6.5</v>
      </c>
      <c r="E430" s="24"/>
      <c r="F430" s="61" t="s">
        <v>251</v>
      </c>
      <c r="G430" s="58" t="str">
        <f>VLOOKUP(I428,数据库!$A$1:$J$64584,6,FALSE)</f>
        <v>红针/(遥368：蓝针)</v>
      </c>
      <c r="H430" s="58" t="s">
        <v>19</v>
      </c>
      <c r="I430" s="58" t="str">
        <f>VLOOKUP(I428,数据库!$A$1:$J$64584,7,FALSE)</f>
        <v>半剥6.5</v>
      </c>
      <c r="J430" s="24"/>
      <c r="K430" s="61" t="s">
        <v>251</v>
      </c>
      <c r="L430" s="58" t="str">
        <f>VLOOKUP(N428,数据库!$A$1:$J$64584,6,FALSE)</f>
        <v>红针/(遥369：蓝针)</v>
      </c>
      <c r="M430" s="58" t="s">
        <v>19</v>
      </c>
      <c r="N430" s="58" t="str">
        <f>VLOOKUP(N428,数据库!$A$1:$J$64584,7,FALSE)</f>
        <v>半剥6.5</v>
      </c>
    </row>
    <row r="431" spans="1:14" x14ac:dyDescent="0.15">
      <c r="A431" s="58" t="s">
        <v>247</v>
      </c>
      <c r="B431" s="58" t="str">
        <f>VLOOKUP(D428,数据库!$A$1:$J$64584,5,FALSE)</f>
        <v>0.5黑</v>
      </c>
      <c r="C431" s="26" t="s">
        <v>248</v>
      </c>
      <c r="D431" s="58" t="e">
        <f>VLOOKUP(D428,数据库!$A$1:$J$64584,11,FALSE)</f>
        <v>#REF!</v>
      </c>
      <c r="E431" s="24"/>
      <c r="F431" s="60" t="s">
        <v>247</v>
      </c>
      <c r="G431" s="58" t="str">
        <f>VLOOKUP(I428,数据库!$A$1:$J$64584,5,FALSE)</f>
        <v>0.5黑</v>
      </c>
      <c r="H431" s="26" t="s">
        <v>248</v>
      </c>
      <c r="I431" s="58" t="e">
        <f>VLOOKUP(I428,数据库!$A$1:$J$64584,11,FALSE)</f>
        <v>#REF!</v>
      </c>
      <c r="J431" s="24"/>
      <c r="K431" s="60" t="s">
        <v>247</v>
      </c>
      <c r="L431" s="58" t="str">
        <f>VLOOKUP(N428,数据库!$A$1:$J$64584,5,FALSE)</f>
        <v>0.5黑</v>
      </c>
      <c r="M431" s="26" t="s">
        <v>248</v>
      </c>
      <c r="N431" s="26" t="e">
        <f>VLOOKUP(N428,数据库!$A$1:$J$64584,11,FALSE)</f>
        <v>#REF!</v>
      </c>
    </row>
    <row r="432" spans="1:14" x14ac:dyDescent="0.15">
      <c r="A432" s="58" t="s">
        <v>249</v>
      </c>
      <c r="B432" s="58">
        <f>VLOOKUP(D428,数据库!$A$1:$J$64584,9,FALSE)</f>
        <v>0</v>
      </c>
      <c r="C432" s="60" t="s">
        <v>280</v>
      </c>
      <c r="D432" s="26">
        <v>20</v>
      </c>
      <c r="E432" s="24"/>
      <c r="F432" s="60" t="s">
        <v>249</v>
      </c>
      <c r="G432" s="58">
        <f>VLOOKUP(I428,数据库!$A$1:$J$64584,9,FALSE)</f>
        <v>0</v>
      </c>
      <c r="H432" s="60" t="s">
        <v>280</v>
      </c>
      <c r="I432" s="26">
        <v>20</v>
      </c>
      <c r="J432" s="24"/>
      <c r="K432" s="60" t="s">
        <v>249</v>
      </c>
      <c r="L432" s="58">
        <f>VLOOKUP(N428,数据库!$A$1:$J$64584,9,FALSE)</f>
        <v>0</v>
      </c>
      <c r="M432" s="60" t="s">
        <v>280</v>
      </c>
      <c r="N432" s="60">
        <v>20</v>
      </c>
    </row>
    <row r="433" spans="1:14" x14ac:dyDescent="0.15">
      <c r="A433" s="58" t="s">
        <v>250</v>
      </c>
      <c r="B433" s="279" t="str">
        <f>VLOOKUP(D428,数据库!$A$1:$J$64584,4,FALSE)</f>
        <v>小区监控</v>
      </c>
      <c r="C433" s="280"/>
      <c r="D433" s="281"/>
      <c r="E433" s="24"/>
      <c r="F433" s="58" t="s">
        <v>250</v>
      </c>
      <c r="G433" s="279" t="str">
        <f>VLOOKUP(I428,数据库!$A$1:$J$64584,4,FALSE)</f>
        <v>小区监控</v>
      </c>
      <c r="H433" s="280"/>
      <c r="I433" s="281"/>
      <c r="J433" s="24"/>
      <c r="K433" s="58" t="s">
        <v>250</v>
      </c>
      <c r="L433" s="279" t="str">
        <f>VLOOKUP(N428,数据库!$A$1:$J$64584,4,FALSE)</f>
        <v>小区监控</v>
      </c>
      <c r="M433" s="280"/>
      <c r="N433" s="281"/>
    </row>
    <row r="434" spans="1:14" x14ac:dyDescent="0.15">
      <c r="A434" s="16"/>
      <c r="B434" s="16"/>
      <c r="C434" s="16"/>
      <c r="D434" s="80"/>
      <c r="E434" s="16"/>
      <c r="F434" s="80"/>
      <c r="G434" s="16"/>
      <c r="H434" s="16"/>
      <c r="I434" s="80"/>
      <c r="J434" s="16"/>
      <c r="K434" s="80"/>
      <c r="L434" s="16"/>
      <c r="M434" s="16"/>
      <c r="N434" s="16"/>
    </row>
    <row r="435" spans="1:14" x14ac:dyDescent="0.15">
      <c r="A435" s="277" t="s">
        <v>300</v>
      </c>
      <c r="B435" s="278"/>
      <c r="C435" s="60" t="s">
        <v>0</v>
      </c>
      <c r="D435" s="58">
        <f>D428+3</f>
        <v>391</v>
      </c>
      <c r="E435" s="24"/>
      <c r="F435" s="277" t="s">
        <v>300</v>
      </c>
      <c r="G435" s="278"/>
      <c r="H435" s="60" t="s">
        <v>0</v>
      </c>
      <c r="I435" s="58">
        <f>I428+3</f>
        <v>392</v>
      </c>
      <c r="J435" s="24"/>
      <c r="K435" s="277" t="s">
        <v>300</v>
      </c>
      <c r="L435" s="278"/>
      <c r="M435" s="60" t="s">
        <v>0</v>
      </c>
      <c r="N435" s="58">
        <f>N428+3</f>
        <v>393</v>
      </c>
    </row>
    <row r="436" spans="1:14" x14ac:dyDescent="0.15">
      <c r="A436" s="60" t="s">
        <v>16</v>
      </c>
      <c r="B436" s="58" t="str">
        <f>VLOOKUP(D435,数据库!$A$1:$J$64584,2,FALSE)</f>
        <v>协议板/CN4/GND</v>
      </c>
      <c r="C436" s="60" t="s">
        <v>17</v>
      </c>
      <c r="D436" s="58" t="str">
        <f>VLOOKUP(D435,数据库!$A$1:$J$64584,3,FALSE)</f>
        <v>KF/4</v>
      </c>
      <c r="E436" s="24"/>
      <c r="F436" s="61" t="s">
        <v>16</v>
      </c>
      <c r="G436" s="58" t="str">
        <f>VLOOKUP(I435,数据库!$A$1:$J$64584,2,FALSE)</f>
        <v>协议板/CN1/CAN1H</v>
      </c>
      <c r="H436" s="60" t="s">
        <v>17</v>
      </c>
      <c r="I436" s="58" t="str">
        <f>VLOOKUP(I435,数据库!$A$1:$J$64584,3,FALSE)</f>
        <v>F10a/1</v>
      </c>
      <c r="J436" s="24"/>
      <c r="K436" s="61" t="s">
        <v>16</v>
      </c>
      <c r="L436" s="58" t="str">
        <f>VLOOKUP(N435,数据库!$A$1:$J$64584,2,FALSE)</f>
        <v>协议板/CN1/CAN1L</v>
      </c>
      <c r="M436" s="60" t="s">
        <v>17</v>
      </c>
      <c r="N436" s="58" t="str">
        <f>VLOOKUP(N435,数据库!$A$1:$J$64584,3,FALSE)</f>
        <v>F10a/2</v>
      </c>
    </row>
    <row r="437" spans="1:14" x14ac:dyDescent="0.15">
      <c r="A437" s="60" t="s">
        <v>251</v>
      </c>
      <c r="B437" s="58" t="str">
        <f>VLOOKUP(D435,数据库!$A$1:$J$64584,6,FALSE)</f>
        <v>红针/(遥370：蓝针)</v>
      </c>
      <c r="C437" s="58" t="s">
        <v>19</v>
      </c>
      <c r="D437" s="58" t="str">
        <f>VLOOKUP(D435,数据库!$A$1:$J$64584,7,FALSE)</f>
        <v>半剥6.5</v>
      </c>
      <c r="E437" s="24"/>
      <c r="F437" s="61" t="s">
        <v>251</v>
      </c>
      <c r="G437" s="58" t="str">
        <f>VLOOKUP(I435,数据库!$A$1:$J$64584,6,FALSE)</f>
        <v>404：蓝针</v>
      </c>
      <c r="H437" s="58" t="s">
        <v>19</v>
      </c>
      <c r="I437" s="58" t="str">
        <f>VLOOKUP(I435,数据库!$A$1:$J$64584,7,FALSE)</f>
        <v>5558T</v>
      </c>
      <c r="J437" s="24"/>
      <c r="K437" s="61" t="s">
        <v>251</v>
      </c>
      <c r="L437" s="58" t="str">
        <f>VLOOKUP(N435,数据库!$A$1:$J$64584,6,FALSE)</f>
        <v>405：蓝针</v>
      </c>
      <c r="M437" s="58" t="s">
        <v>19</v>
      </c>
      <c r="N437" s="58" t="str">
        <f>VLOOKUP(N435,数据库!$A$1:$J$64584,7,FALSE)</f>
        <v>5558T</v>
      </c>
    </row>
    <row r="438" spans="1:14" x14ac:dyDescent="0.15">
      <c r="A438" s="58" t="s">
        <v>247</v>
      </c>
      <c r="B438" s="58" t="str">
        <f>VLOOKUP(D435,数据库!$A$1:$J$64584,5,FALSE)</f>
        <v>0.5黑</v>
      </c>
      <c r="C438" s="26" t="s">
        <v>248</v>
      </c>
      <c r="D438" s="58" t="e">
        <f>VLOOKUP(D435,数据库!$A$1:$J$64584,11,FALSE)</f>
        <v>#REF!</v>
      </c>
      <c r="E438" s="24"/>
      <c r="F438" s="60" t="s">
        <v>247</v>
      </c>
      <c r="G438" s="58" t="str">
        <f>VLOOKUP(I435,数据库!$A$1:$J$64584,5,FALSE)</f>
        <v>0.5黑</v>
      </c>
      <c r="H438" s="26" t="s">
        <v>248</v>
      </c>
      <c r="I438" s="58" t="e">
        <f>VLOOKUP(I435,数据库!$A$1:$J$64584,11,FALSE)</f>
        <v>#REF!</v>
      </c>
      <c r="J438" s="24"/>
      <c r="K438" s="60" t="s">
        <v>247</v>
      </c>
      <c r="L438" s="58" t="str">
        <f>VLOOKUP(N435,数据库!$A$1:$J$64584,5,FALSE)</f>
        <v>0.5黑</v>
      </c>
      <c r="M438" s="26" t="s">
        <v>248</v>
      </c>
      <c r="N438" s="26" t="e">
        <f>VLOOKUP(N435,数据库!$A$1:$J$64584,11,FALSE)</f>
        <v>#REF!</v>
      </c>
    </row>
    <row r="439" spans="1:14" x14ac:dyDescent="0.15">
      <c r="A439" s="58" t="s">
        <v>249</v>
      </c>
      <c r="B439" s="58">
        <f>VLOOKUP(D435,数据库!$A$1:$J$64584,9,FALSE)</f>
        <v>0</v>
      </c>
      <c r="C439" s="60" t="s">
        <v>280</v>
      </c>
      <c r="D439" s="26">
        <v>20</v>
      </c>
      <c r="E439" s="24"/>
      <c r="F439" s="60" t="s">
        <v>249</v>
      </c>
      <c r="G439" s="58" t="str">
        <f>VLOOKUP(I435,数据库!$A$1:$J$64584,9,FALSE)</f>
        <v>协议口选配</v>
      </c>
      <c r="H439" s="60" t="s">
        <v>280</v>
      </c>
      <c r="I439" s="26">
        <v>20</v>
      </c>
      <c r="J439" s="24"/>
      <c r="K439" s="60" t="s">
        <v>249</v>
      </c>
      <c r="L439" s="58">
        <f>VLOOKUP(N435,数据库!$A$1:$J$64584,9,FALSE)</f>
        <v>0</v>
      </c>
      <c r="M439" s="60" t="s">
        <v>280</v>
      </c>
      <c r="N439" s="60">
        <v>20</v>
      </c>
    </row>
    <row r="440" spans="1:14" x14ac:dyDescent="0.15">
      <c r="A440" s="58" t="s">
        <v>250</v>
      </c>
      <c r="B440" s="279" t="str">
        <f>VLOOKUP(D435,数据库!$A$1:$J$64584,4,FALSE)</f>
        <v>小区监控</v>
      </c>
      <c r="C440" s="280"/>
      <c r="D440" s="281"/>
      <c r="E440" s="24"/>
      <c r="F440" s="58" t="s">
        <v>250</v>
      </c>
      <c r="G440" s="279" t="str">
        <f>VLOOKUP(I435,数据库!$A$1:$J$64584,4,FALSE)</f>
        <v>机器人功能/访客功能</v>
      </c>
      <c r="H440" s="280"/>
      <c r="I440" s="281"/>
      <c r="J440" s="24"/>
      <c r="K440" s="58" t="s">
        <v>250</v>
      </c>
      <c r="L440" s="279" t="str">
        <f>VLOOKUP(N435,数据库!$A$1:$J$64584,4,FALSE)</f>
        <v>机器人功能/访客功能</v>
      </c>
      <c r="M440" s="280"/>
      <c r="N440" s="281"/>
    </row>
    <row r="441" spans="1:14" x14ac:dyDescent="0.15">
      <c r="A441" s="16"/>
      <c r="B441" s="16"/>
      <c r="C441" s="16"/>
      <c r="D441" s="80"/>
      <c r="E441" s="16"/>
      <c r="F441" s="80"/>
      <c r="G441" s="16"/>
      <c r="H441" s="16"/>
      <c r="I441" s="80"/>
      <c r="J441" s="16"/>
      <c r="K441" s="80"/>
      <c r="L441" s="16"/>
      <c r="M441" s="16"/>
      <c r="N441" s="16"/>
    </row>
    <row r="442" spans="1:14" x14ac:dyDescent="0.15">
      <c r="A442" s="277" t="s">
        <v>300</v>
      </c>
      <c r="B442" s="278"/>
      <c r="C442" s="60" t="s">
        <v>0</v>
      </c>
      <c r="D442" s="58">
        <f>D435+3</f>
        <v>394</v>
      </c>
      <c r="E442" s="24"/>
      <c r="F442" s="277" t="s">
        <v>300</v>
      </c>
      <c r="G442" s="278"/>
      <c r="H442" s="60" t="s">
        <v>0</v>
      </c>
      <c r="I442" s="58">
        <f>I435+3</f>
        <v>395</v>
      </c>
      <c r="J442" s="24"/>
      <c r="K442" s="277" t="s">
        <v>300</v>
      </c>
      <c r="L442" s="278"/>
      <c r="M442" s="60" t="s">
        <v>0</v>
      </c>
      <c r="N442" s="58">
        <f>N435+3</f>
        <v>396</v>
      </c>
    </row>
    <row r="443" spans="1:14" x14ac:dyDescent="0.15">
      <c r="A443" s="60" t="s">
        <v>16</v>
      </c>
      <c r="B443" s="58" t="str">
        <f>VLOOKUP(D442,数据库!$A$1:$J$64584,2,FALSE)</f>
        <v>协议板/CN1/+24V</v>
      </c>
      <c r="C443" s="60" t="s">
        <v>17</v>
      </c>
      <c r="D443" s="58" t="str">
        <f>VLOOKUP(D442,数据库!$A$1:$J$64584,3,FALSE)</f>
        <v>F10a/3</v>
      </c>
      <c r="E443" s="24"/>
      <c r="F443" s="61" t="s">
        <v>16</v>
      </c>
      <c r="G443" s="58" t="str">
        <f>VLOOKUP(I442,数据库!$A$1:$J$64584,2,FALSE)</f>
        <v>协议板/CN1/GND</v>
      </c>
      <c r="H443" s="60" t="s">
        <v>17</v>
      </c>
      <c r="I443" s="58" t="str">
        <f>VLOOKUP(I442,数据库!$A$1:$J$64584,3,FALSE)</f>
        <v>F10a/4</v>
      </c>
      <c r="J443" s="24"/>
      <c r="K443" s="61" t="s">
        <v>16</v>
      </c>
      <c r="L443" s="58" t="str">
        <f>VLOOKUP(N442,数据库!$A$1:$J$64584,2,FALSE)</f>
        <v>协议板/CN1/CAN1H</v>
      </c>
      <c r="M443" s="60" t="s">
        <v>17</v>
      </c>
      <c r="N443" s="58" t="str">
        <f>VLOOKUP(N442,数据库!$A$1:$J$64584,3,FALSE)</f>
        <v>F10b/1</v>
      </c>
    </row>
    <row r="444" spans="1:14" x14ac:dyDescent="0.15">
      <c r="A444" s="60" t="s">
        <v>251</v>
      </c>
      <c r="B444" s="58" t="str">
        <f>VLOOKUP(D442,数据库!$A$1:$J$64584,6,FALSE)</f>
        <v>406：蓝针</v>
      </c>
      <c r="C444" s="58" t="s">
        <v>19</v>
      </c>
      <c r="D444" s="58" t="str">
        <f>VLOOKUP(D442,数据库!$A$1:$J$64584,7,FALSE)</f>
        <v>5558T</v>
      </c>
      <c r="E444" s="24"/>
      <c r="F444" s="61" t="s">
        <v>251</v>
      </c>
      <c r="G444" s="58" t="str">
        <f>VLOOKUP(I442,数据库!$A$1:$J$64584,6,FALSE)</f>
        <v>407：蓝针</v>
      </c>
      <c r="H444" s="58" t="s">
        <v>19</v>
      </c>
      <c r="I444" s="58" t="str">
        <f>VLOOKUP(I442,数据库!$A$1:$J$64584,7,FALSE)</f>
        <v>5558T</v>
      </c>
      <c r="J444" s="24"/>
      <c r="K444" s="61" t="s">
        <v>251</v>
      </c>
      <c r="L444" s="58" t="str">
        <f>VLOOKUP(N442,数据库!$A$1:$J$64584,6,FALSE)</f>
        <v>392：蓝针</v>
      </c>
      <c r="M444" s="58" t="s">
        <v>19</v>
      </c>
      <c r="N444" s="58" t="str">
        <f>VLOOKUP(N442,数据库!$A$1:$J$64584,7,FALSE)</f>
        <v>5556T</v>
      </c>
    </row>
    <row r="445" spans="1:14" x14ac:dyDescent="0.15">
      <c r="A445" s="58" t="s">
        <v>247</v>
      </c>
      <c r="B445" s="58" t="str">
        <f>VLOOKUP(D442,数据库!$A$1:$J$64584,5,FALSE)</f>
        <v>0.5黑</v>
      </c>
      <c r="C445" s="26" t="s">
        <v>248</v>
      </c>
      <c r="D445" s="58" t="e">
        <f>VLOOKUP(D442,数据库!$A$1:$J$64584,11,FALSE)</f>
        <v>#REF!</v>
      </c>
      <c r="E445" s="24"/>
      <c r="F445" s="60" t="s">
        <v>247</v>
      </c>
      <c r="G445" s="58" t="str">
        <f>VLOOKUP(I442,数据库!$A$1:$J$64584,5,FALSE)</f>
        <v>0.5黑</v>
      </c>
      <c r="H445" s="26" t="s">
        <v>248</v>
      </c>
      <c r="I445" s="58" t="e">
        <f>VLOOKUP(I442,数据库!$A$1:$J$64584,11,FALSE)</f>
        <v>#REF!</v>
      </c>
      <c r="J445" s="24"/>
      <c r="K445" s="60" t="s">
        <v>247</v>
      </c>
      <c r="L445" s="58" t="str">
        <f>VLOOKUP(N442,数据库!$A$1:$J$64584,5,FALSE)</f>
        <v>0.5黑</v>
      </c>
      <c r="M445" s="26" t="s">
        <v>248</v>
      </c>
      <c r="N445" s="26" t="e">
        <f>VLOOKUP(N442,数据库!$A$1:$J$64584,11,FALSE)</f>
        <v>#REF!</v>
      </c>
    </row>
    <row r="446" spans="1:14" x14ac:dyDescent="0.15">
      <c r="A446" s="58" t="s">
        <v>249</v>
      </c>
      <c r="B446" s="58">
        <f>VLOOKUP(D442,数据库!$A$1:$J$64584,9,FALSE)</f>
        <v>0</v>
      </c>
      <c r="C446" s="60" t="s">
        <v>280</v>
      </c>
      <c r="D446" s="26">
        <v>20</v>
      </c>
      <c r="E446" s="24"/>
      <c r="F446" s="60" t="s">
        <v>249</v>
      </c>
      <c r="G446" s="58">
        <f>VLOOKUP(I442,数据库!$A$1:$J$64584,9,FALSE)</f>
        <v>0</v>
      </c>
      <c r="H446" s="60" t="s">
        <v>280</v>
      </c>
      <c r="I446" s="26">
        <v>20</v>
      </c>
      <c r="J446" s="24"/>
      <c r="K446" s="60" t="s">
        <v>249</v>
      </c>
      <c r="L446" s="58">
        <f>VLOOKUP(N442,数据库!$A$1:$J$64584,9,FALSE)</f>
        <v>0</v>
      </c>
      <c r="M446" s="60" t="s">
        <v>280</v>
      </c>
      <c r="N446" s="60">
        <v>20</v>
      </c>
    </row>
    <row r="447" spans="1:14" x14ac:dyDescent="0.15">
      <c r="A447" s="58" t="s">
        <v>250</v>
      </c>
      <c r="B447" s="279" t="str">
        <f>VLOOKUP(D442,数据库!$A$1:$J$64584,4,FALSE)</f>
        <v>机器人功能/访客功能</v>
      </c>
      <c r="C447" s="280"/>
      <c r="D447" s="281"/>
      <c r="E447" s="24"/>
      <c r="F447" s="58" t="s">
        <v>250</v>
      </c>
      <c r="G447" s="279" t="str">
        <f>VLOOKUP(I442,数据库!$A$1:$J$64584,4,FALSE)</f>
        <v>机器人功能/访客功能</v>
      </c>
      <c r="H447" s="280"/>
      <c r="I447" s="281"/>
      <c r="J447" s="24"/>
      <c r="K447" s="58" t="s">
        <v>250</v>
      </c>
      <c r="L447" s="279" t="str">
        <f>VLOOKUP(N442,数据库!$A$1:$J$64584,4,FALSE)</f>
        <v>机器人功能</v>
      </c>
      <c r="M447" s="280"/>
      <c r="N447" s="281"/>
    </row>
    <row r="448" spans="1:14" x14ac:dyDescent="0.15">
      <c r="A448" s="16"/>
      <c r="B448" s="16"/>
      <c r="C448" s="16"/>
      <c r="D448" s="80"/>
      <c r="E448" s="16"/>
      <c r="F448" s="80"/>
      <c r="G448" s="16"/>
      <c r="H448" s="16"/>
      <c r="I448" s="80"/>
      <c r="J448" s="16"/>
      <c r="K448" s="80"/>
      <c r="L448" s="16"/>
      <c r="M448" s="16"/>
      <c r="N448" s="16"/>
    </row>
    <row r="449" spans="1:14" x14ac:dyDescent="0.15">
      <c r="A449" s="277" t="s">
        <v>300</v>
      </c>
      <c r="B449" s="278"/>
      <c r="C449" s="60" t="s">
        <v>0</v>
      </c>
      <c r="D449" s="58">
        <f>D442+3</f>
        <v>397</v>
      </c>
      <c r="E449" s="24"/>
      <c r="F449" s="277" t="s">
        <v>300</v>
      </c>
      <c r="G449" s="278"/>
      <c r="H449" s="60" t="s">
        <v>0</v>
      </c>
      <c r="I449" s="58">
        <f>I442+3</f>
        <v>398</v>
      </c>
      <c r="J449" s="24"/>
      <c r="K449" s="277" t="s">
        <v>300</v>
      </c>
      <c r="L449" s="278"/>
      <c r="M449" s="60" t="s">
        <v>0</v>
      </c>
      <c r="N449" s="58">
        <f>N442+3</f>
        <v>399</v>
      </c>
    </row>
    <row r="450" spans="1:14" x14ac:dyDescent="0.15">
      <c r="A450" s="60" t="s">
        <v>16</v>
      </c>
      <c r="B450" s="58" t="str">
        <f>VLOOKUP(D449,数据库!$A$1:$J$64584,2,FALSE)</f>
        <v>协议板/CN1/CAN1L</v>
      </c>
      <c r="C450" s="60" t="s">
        <v>17</v>
      </c>
      <c r="D450" s="58" t="str">
        <f>VLOOKUP(D449,数据库!$A$1:$J$64584,3,FALSE)</f>
        <v>F10b/2</v>
      </c>
      <c r="E450" s="24"/>
      <c r="F450" s="61" t="s">
        <v>16</v>
      </c>
      <c r="G450" s="58" t="str">
        <f>VLOOKUP(I449,数据库!$A$1:$J$64584,2,FALSE)</f>
        <v>协议板/CN1/+24V</v>
      </c>
      <c r="H450" s="60" t="s">
        <v>17</v>
      </c>
      <c r="I450" s="58" t="str">
        <f>VLOOKUP(I449,数据库!$A$1:$J$64584,3,FALSE)</f>
        <v>F10b/3</v>
      </c>
      <c r="J450" s="24"/>
      <c r="K450" s="61" t="s">
        <v>16</v>
      </c>
      <c r="L450" s="58" t="str">
        <f>VLOOKUP(N449,数据库!$A$1:$J$64584,2,FALSE)</f>
        <v>协议板/CN1/GND</v>
      </c>
      <c r="M450" s="60" t="s">
        <v>17</v>
      </c>
      <c r="N450" s="58" t="str">
        <f>VLOOKUP(N449,数据库!$A$1:$J$64584,3,FALSE)</f>
        <v>F10b/4</v>
      </c>
    </row>
    <row r="451" spans="1:14" x14ac:dyDescent="0.15">
      <c r="A451" s="60" t="s">
        <v>251</v>
      </c>
      <c r="B451" s="58" t="str">
        <f>VLOOKUP(D449,数据库!$A$1:$J$64584,6,FALSE)</f>
        <v>393：蓝针</v>
      </c>
      <c r="C451" s="58" t="s">
        <v>19</v>
      </c>
      <c r="D451" s="58" t="str">
        <f>VLOOKUP(D449,数据库!$A$1:$J$64584,7,FALSE)</f>
        <v>5556T</v>
      </c>
      <c r="E451" s="24"/>
      <c r="F451" s="61" t="s">
        <v>251</v>
      </c>
      <c r="G451" s="58" t="str">
        <f>VLOOKUP(I449,数据库!$A$1:$J$64584,6,FALSE)</f>
        <v>394：蓝针</v>
      </c>
      <c r="H451" s="58" t="s">
        <v>19</v>
      </c>
      <c r="I451" s="58" t="str">
        <f>VLOOKUP(I449,数据库!$A$1:$J$64584,7,FALSE)</f>
        <v>5556T</v>
      </c>
      <c r="J451" s="24"/>
      <c r="K451" s="61" t="s">
        <v>251</v>
      </c>
      <c r="L451" s="58" t="str">
        <f>VLOOKUP(N449,数据库!$A$1:$J$64584,6,FALSE)</f>
        <v>395：蓝针</v>
      </c>
      <c r="M451" s="58" t="s">
        <v>19</v>
      </c>
      <c r="N451" s="58" t="str">
        <f>VLOOKUP(N449,数据库!$A$1:$J$64584,7,FALSE)</f>
        <v>5556T</v>
      </c>
    </row>
    <row r="452" spans="1:14" x14ac:dyDescent="0.15">
      <c r="A452" s="58" t="s">
        <v>247</v>
      </c>
      <c r="B452" s="58" t="str">
        <f>VLOOKUP(D449,数据库!$A$1:$J$64584,5,FALSE)</f>
        <v>0.5黑</v>
      </c>
      <c r="C452" s="26" t="s">
        <v>248</v>
      </c>
      <c r="D452" s="58" t="e">
        <f>VLOOKUP(D449,数据库!$A$1:$J$64584,11,FALSE)</f>
        <v>#REF!</v>
      </c>
      <c r="E452" s="24"/>
      <c r="F452" s="60" t="s">
        <v>247</v>
      </c>
      <c r="G452" s="58" t="str">
        <f>VLOOKUP(I449,数据库!$A$1:$J$64584,5,FALSE)</f>
        <v>0.5黑</v>
      </c>
      <c r="H452" s="26" t="s">
        <v>248</v>
      </c>
      <c r="I452" s="58" t="e">
        <f>VLOOKUP(I449,数据库!$A$1:$J$64584,11,FALSE)</f>
        <v>#REF!</v>
      </c>
      <c r="J452" s="24"/>
      <c r="K452" s="60" t="s">
        <v>247</v>
      </c>
      <c r="L452" s="58" t="str">
        <f>VLOOKUP(N449,数据库!$A$1:$J$64584,5,FALSE)</f>
        <v>0.5黑</v>
      </c>
      <c r="M452" s="26" t="s">
        <v>248</v>
      </c>
      <c r="N452" s="26" t="e">
        <f>VLOOKUP(N449,数据库!$A$1:$J$64584,11,FALSE)</f>
        <v>#REF!</v>
      </c>
    </row>
    <row r="453" spans="1:14" x14ac:dyDescent="0.15">
      <c r="A453" s="58" t="s">
        <v>249</v>
      </c>
      <c r="B453" s="58">
        <f>VLOOKUP(D449,数据库!$A$1:$J$64584,9,FALSE)</f>
        <v>0</v>
      </c>
      <c r="C453" s="60" t="s">
        <v>280</v>
      </c>
      <c r="D453" s="26">
        <v>20</v>
      </c>
      <c r="E453" s="24"/>
      <c r="F453" s="60" t="s">
        <v>249</v>
      </c>
      <c r="G453" s="58">
        <f>VLOOKUP(I449,数据库!$A$1:$J$64584,9,FALSE)</f>
        <v>0</v>
      </c>
      <c r="H453" s="60" t="s">
        <v>280</v>
      </c>
      <c r="I453" s="26">
        <v>20</v>
      </c>
      <c r="J453" s="24"/>
      <c r="K453" s="60" t="s">
        <v>249</v>
      </c>
      <c r="L453" s="58">
        <f>VLOOKUP(N449,数据库!$A$1:$J$64584,9,FALSE)</f>
        <v>0</v>
      </c>
      <c r="M453" s="60" t="s">
        <v>280</v>
      </c>
      <c r="N453" s="60">
        <v>20</v>
      </c>
    </row>
    <row r="454" spans="1:14" x14ac:dyDescent="0.15">
      <c r="A454" s="58" t="s">
        <v>250</v>
      </c>
      <c r="B454" s="279" t="str">
        <f>VLOOKUP(D449,数据库!$A$1:$J$64584,4,FALSE)</f>
        <v>机器人功能</v>
      </c>
      <c r="C454" s="280"/>
      <c r="D454" s="281"/>
      <c r="E454" s="24"/>
      <c r="F454" s="58" t="s">
        <v>250</v>
      </c>
      <c r="G454" s="279" t="str">
        <f>VLOOKUP(I449,数据库!$A$1:$J$64584,4,FALSE)</f>
        <v>机器人功能</v>
      </c>
      <c r="H454" s="280"/>
      <c r="I454" s="281"/>
      <c r="J454" s="24"/>
      <c r="K454" s="58" t="s">
        <v>250</v>
      </c>
      <c r="L454" s="279" t="str">
        <f>VLOOKUP(N449,数据库!$A$1:$J$64584,4,FALSE)</f>
        <v>机器人功能</v>
      </c>
      <c r="M454" s="280"/>
      <c r="N454" s="281"/>
    </row>
    <row r="455" spans="1:14" x14ac:dyDescent="0.15">
      <c r="A455" s="16"/>
      <c r="B455" s="16"/>
      <c r="C455" s="16"/>
      <c r="D455" s="80"/>
      <c r="E455" s="16"/>
      <c r="F455" s="80"/>
      <c r="G455" s="16"/>
      <c r="H455" s="16"/>
      <c r="I455" s="80"/>
      <c r="J455" s="16"/>
      <c r="K455" s="80"/>
      <c r="L455" s="16"/>
      <c r="M455" s="16"/>
      <c r="N455" s="16"/>
    </row>
    <row r="456" spans="1:14" x14ac:dyDescent="0.15">
      <c r="A456" s="277" t="s">
        <v>300</v>
      </c>
      <c r="B456" s="278"/>
      <c r="C456" s="60" t="s">
        <v>0</v>
      </c>
      <c r="D456" s="58">
        <f>D449+3</f>
        <v>400</v>
      </c>
      <c r="E456" s="24"/>
      <c r="F456" s="277" t="s">
        <v>300</v>
      </c>
      <c r="G456" s="278"/>
      <c r="H456" s="60" t="s">
        <v>0</v>
      </c>
      <c r="I456" s="58">
        <f>I449+3</f>
        <v>401</v>
      </c>
      <c r="J456" s="24"/>
      <c r="K456" s="277" t="s">
        <v>300</v>
      </c>
      <c r="L456" s="278"/>
      <c r="M456" s="60" t="s">
        <v>0</v>
      </c>
      <c r="N456" s="58">
        <f>N449+3</f>
        <v>402</v>
      </c>
    </row>
    <row r="457" spans="1:14" x14ac:dyDescent="0.15">
      <c r="A457" s="60" t="s">
        <v>16</v>
      </c>
      <c r="B457" s="58" t="str">
        <f>VLOOKUP(D456,数据库!$A$1:$J$64584,2,FALSE)</f>
        <v>协议板/CN4/MOD1+</v>
      </c>
      <c r="C457" s="60" t="s">
        <v>17</v>
      </c>
      <c r="D457" s="58" t="str">
        <f>VLOOKUP(D456,数据库!$A$1:$J$64584,3,FALSE)</f>
        <v>KF/1</v>
      </c>
      <c r="E457" s="24"/>
      <c r="F457" s="61" t="s">
        <v>16</v>
      </c>
      <c r="G457" s="58" t="str">
        <f>VLOOKUP(I456,数据库!$A$1:$J$64584,2,FALSE)</f>
        <v>协议板/CN4/MOD1-</v>
      </c>
      <c r="H457" s="60" t="s">
        <v>17</v>
      </c>
      <c r="I457" s="58" t="str">
        <f>VLOOKUP(I456,数据库!$A$1:$J$64584,3,FALSE)</f>
        <v>KF/2</v>
      </c>
      <c r="J457" s="24"/>
      <c r="K457" s="61" t="s">
        <v>16</v>
      </c>
      <c r="L457" s="58" t="str">
        <f>VLOOKUP(N456,数据库!$A$1:$J$64584,2,FALSE)</f>
        <v>协议板/CN4/+24V</v>
      </c>
      <c r="M457" s="60" t="s">
        <v>17</v>
      </c>
      <c r="N457" s="58" t="str">
        <f>VLOOKUP(N456,数据库!$A$1:$J$64584,3,FALSE)</f>
        <v>KF/3</v>
      </c>
    </row>
    <row r="458" spans="1:14" x14ac:dyDescent="0.15">
      <c r="A458" s="60" t="s">
        <v>251</v>
      </c>
      <c r="B458" s="58" t="str">
        <f>VLOOKUP(D456,数据库!$A$1:$J$64584,6,FALSE)</f>
        <v>红针/(遥334：蓝针)</v>
      </c>
      <c r="C458" s="58" t="s">
        <v>19</v>
      </c>
      <c r="D458" s="58" t="str">
        <f>VLOOKUP(D456,数据库!$A$1:$J$64584,7,FALSE)</f>
        <v>半剥6.5</v>
      </c>
      <c r="E458" s="24"/>
      <c r="F458" s="61" t="s">
        <v>251</v>
      </c>
      <c r="G458" s="58" t="str">
        <f>VLOOKUP(I456,数据库!$A$1:$J$64584,6,FALSE)</f>
        <v>红针/(遥335：蓝针)</v>
      </c>
      <c r="H458" s="58" t="s">
        <v>19</v>
      </c>
      <c r="I458" s="58" t="str">
        <f>VLOOKUP(I456,数据库!$A$1:$J$64584,7,FALSE)</f>
        <v>半剥6.5</v>
      </c>
      <c r="J458" s="24"/>
      <c r="K458" s="61" t="s">
        <v>251</v>
      </c>
      <c r="L458" s="58" t="str">
        <f>VLOOKUP(N456,数据库!$A$1:$J$64584,6,FALSE)</f>
        <v>红针/(遥333：蓝针)</v>
      </c>
      <c r="M458" s="58" t="s">
        <v>19</v>
      </c>
      <c r="N458" s="58" t="str">
        <f>VLOOKUP(N456,数据库!$A$1:$J$64584,7,FALSE)</f>
        <v>半剥6.5</v>
      </c>
    </row>
    <row r="459" spans="1:14" x14ac:dyDescent="0.15">
      <c r="A459" s="58" t="s">
        <v>247</v>
      </c>
      <c r="B459" s="58" t="str">
        <f>VLOOKUP(D456,数据库!$A$1:$J$64584,5,FALSE)</f>
        <v>0.5黑</v>
      </c>
      <c r="C459" s="26" t="s">
        <v>248</v>
      </c>
      <c r="D459" s="58" t="e">
        <f>VLOOKUP(D456,数据库!$A$1:$J$64584,11,FALSE)</f>
        <v>#REF!</v>
      </c>
      <c r="E459" s="24"/>
      <c r="F459" s="60" t="s">
        <v>247</v>
      </c>
      <c r="G459" s="58" t="str">
        <f>VLOOKUP(I456,数据库!$A$1:$J$64584,5,FALSE)</f>
        <v>0.5黑</v>
      </c>
      <c r="H459" s="26" t="s">
        <v>248</v>
      </c>
      <c r="I459" s="58" t="e">
        <f>VLOOKUP(I456,数据库!$A$1:$J$64584,11,FALSE)</f>
        <v>#REF!</v>
      </c>
      <c r="J459" s="24"/>
      <c r="K459" s="60" t="s">
        <v>247</v>
      </c>
      <c r="L459" s="58" t="str">
        <f>VLOOKUP(N456,数据库!$A$1:$J$64584,5,FALSE)</f>
        <v>0.5黑</v>
      </c>
      <c r="M459" s="26" t="s">
        <v>248</v>
      </c>
      <c r="N459" s="26" t="e">
        <f>VLOOKUP(N456,数据库!$A$1:$J$64584,11,FALSE)</f>
        <v>#REF!</v>
      </c>
    </row>
    <row r="460" spans="1:14" x14ac:dyDescent="0.15">
      <c r="A460" s="58" t="s">
        <v>249</v>
      </c>
      <c r="B460" s="58">
        <f>VLOOKUP(D456,数据库!$A$1:$J$64584,9,FALSE)</f>
        <v>0</v>
      </c>
      <c r="C460" s="60" t="s">
        <v>280</v>
      </c>
      <c r="D460" s="26">
        <v>20</v>
      </c>
      <c r="E460" s="24"/>
      <c r="F460" s="60" t="s">
        <v>249</v>
      </c>
      <c r="G460" s="58">
        <f>VLOOKUP(I456,数据库!$A$1:$J$64584,9,FALSE)</f>
        <v>0</v>
      </c>
      <c r="H460" s="60" t="s">
        <v>280</v>
      </c>
      <c r="I460" s="26">
        <v>20</v>
      </c>
      <c r="J460" s="24"/>
      <c r="K460" s="60" t="s">
        <v>249</v>
      </c>
      <c r="L460" s="58">
        <f>VLOOKUP(N456,数据库!$A$1:$J$64584,9,FALSE)</f>
        <v>0</v>
      </c>
      <c r="M460" s="60" t="s">
        <v>280</v>
      </c>
      <c r="N460" s="60">
        <v>20</v>
      </c>
    </row>
    <row r="461" spans="1:14" x14ac:dyDescent="0.15">
      <c r="A461" s="58" t="s">
        <v>250</v>
      </c>
      <c r="B461" s="279" t="str">
        <f>VLOOKUP(D456,数据库!$A$1:$J$64584,4,FALSE)</f>
        <v>机器人功能</v>
      </c>
      <c r="C461" s="280"/>
      <c r="D461" s="281"/>
      <c r="E461" s="24"/>
      <c r="F461" s="58" t="s">
        <v>250</v>
      </c>
      <c r="G461" s="279" t="str">
        <f>VLOOKUP(I456,数据库!$A$1:$J$64584,4,FALSE)</f>
        <v>机器人功能</v>
      </c>
      <c r="H461" s="280"/>
      <c r="I461" s="281"/>
      <c r="J461" s="24"/>
      <c r="K461" s="58" t="s">
        <v>250</v>
      </c>
      <c r="L461" s="279" t="str">
        <f>VLOOKUP(N456,数据库!$A$1:$J$64584,4,FALSE)</f>
        <v>机器人功能</v>
      </c>
      <c r="M461" s="280"/>
      <c r="N461" s="281"/>
    </row>
    <row r="462" spans="1:14" x14ac:dyDescent="0.15">
      <c r="A462" s="16"/>
      <c r="B462" s="16"/>
      <c r="C462" s="16"/>
      <c r="D462" s="80"/>
      <c r="E462" s="16"/>
      <c r="F462" s="80"/>
      <c r="G462" s="16"/>
      <c r="H462" s="16"/>
      <c r="I462" s="80"/>
      <c r="J462" s="16"/>
      <c r="K462" s="80"/>
      <c r="L462" s="16"/>
      <c r="M462" s="16"/>
      <c r="N462" s="16"/>
    </row>
    <row r="463" spans="1:14" x14ac:dyDescent="0.15">
      <c r="A463" s="277" t="s">
        <v>300</v>
      </c>
      <c r="B463" s="278"/>
      <c r="C463" s="60" t="s">
        <v>0</v>
      </c>
      <c r="D463" s="58">
        <f>D456+3</f>
        <v>403</v>
      </c>
      <c r="E463" s="24"/>
      <c r="F463" s="277" t="s">
        <v>300</v>
      </c>
      <c r="G463" s="278"/>
      <c r="H463" s="60" t="s">
        <v>0</v>
      </c>
      <c r="I463" s="58">
        <f>I456+3</f>
        <v>404</v>
      </c>
      <c r="J463" s="24"/>
      <c r="K463" s="277" t="s">
        <v>300</v>
      </c>
      <c r="L463" s="278"/>
      <c r="M463" s="60" t="s">
        <v>0</v>
      </c>
      <c r="N463" s="58">
        <f>N456+3</f>
        <v>405</v>
      </c>
    </row>
    <row r="464" spans="1:14" x14ac:dyDescent="0.15">
      <c r="A464" s="60" t="s">
        <v>16</v>
      </c>
      <c r="B464" s="58" t="str">
        <f>VLOOKUP(D463,数据库!$A$1:$J$64584,2,FALSE)</f>
        <v>协议板/CN4/GND</v>
      </c>
      <c r="C464" s="60" t="s">
        <v>17</v>
      </c>
      <c r="D464" s="58" t="str">
        <f>VLOOKUP(D463,数据库!$A$1:$J$64584,3,FALSE)</f>
        <v>KF/4</v>
      </c>
      <c r="E464" s="24"/>
      <c r="F464" s="61" t="s">
        <v>16</v>
      </c>
      <c r="G464" s="58" t="str">
        <f>VLOOKUP(I463,数据库!$A$1:$J$64584,2,FALSE)</f>
        <v>协议板/CN1/CAN1H</v>
      </c>
      <c r="H464" s="60" t="s">
        <v>17</v>
      </c>
      <c r="I464" s="58" t="str">
        <f>VLOOKUP(I463,数据库!$A$1:$J$64584,3,FALSE)</f>
        <v>F10b/1</v>
      </c>
      <c r="J464" s="24"/>
      <c r="K464" s="61" t="s">
        <v>16</v>
      </c>
      <c r="L464" s="58" t="str">
        <f>VLOOKUP(N463,数据库!$A$1:$J$64584,2,FALSE)</f>
        <v>协议板/CN1/CAN1L</v>
      </c>
      <c r="M464" s="60" t="s">
        <v>17</v>
      </c>
      <c r="N464" s="58" t="str">
        <f>VLOOKUP(N463,数据库!$A$1:$J$64584,3,FALSE)</f>
        <v>F10b/2</v>
      </c>
    </row>
    <row r="465" spans="1:14" x14ac:dyDescent="0.15">
      <c r="A465" s="60" t="s">
        <v>251</v>
      </c>
      <c r="B465" s="58" t="str">
        <f>VLOOKUP(D463,数据库!$A$1:$J$64584,6,FALSE)</f>
        <v>红针/(遥332：蓝针)</v>
      </c>
      <c r="C465" s="58" t="s">
        <v>19</v>
      </c>
      <c r="D465" s="58" t="str">
        <f>VLOOKUP(D463,数据库!$A$1:$J$64584,7,FALSE)</f>
        <v>半剥6.5</v>
      </c>
      <c r="E465" s="24"/>
      <c r="F465" s="61" t="s">
        <v>251</v>
      </c>
      <c r="G465" s="58" t="str">
        <f>VLOOKUP(I463,数据库!$A$1:$J$64584,6,FALSE)</f>
        <v>392：蓝针</v>
      </c>
      <c r="H465" s="58" t="s">
        <v>19</v>
      </c>
      <c r="I465" s="58" t="str">
        <f>VLOOKUP(I463,数据库!$A$1:$J$64584,7,FALSE)</f>
        <v>5556T</v>
      </c>
      <c r="J465" s="24"/>
      <c r="K465" s="61" t="s">
        <v>251</v>
      </c>
      <c r="L465" s="58" t="str">
        <f>VLOOKUP(N463,数据库!$A$1:$J$64584,6,FALSE)</f>
        <v>393：蓝针</v>
      </c>
      <c r="M465" s="58" t="s">
        <v>19</v>
      </c>
      <c r="N465" s="58" t="str">
        <f>VLOOKUP(N463,数据库!$A$1:$J$64584,7,FALSE)</f>
        <v>5556T</v>
      </c>
    </row>
    <row r="466" spans="1:14" x14ac:dyDescent="0.15">
      <c r="A466" s="58" t="s">
        <v>247</v>
      </c>
      <c r="B466" s="58" t="str">
        <f>VLOOKUP(D463,数据库!$A$1:$J$64584,5,FALSE)</f>
        <v>0.5黑</v>
      </c>
      <c r="C466" s="26" t="s">
        <v>248</v>
      </c>
      <c r="D466" s="58" t="e">
        <f>VLOOKUP(D463,数据库!$A$1:$J$64584,11,FALSE)</f>
        <v>#REF!</v>
      </c>
      <c r="E466" s="24"/>
      <c r="F466" s="60" t="s">
        <v>247</v>
      </c>
      <c r="G466" s="58" t="str">
        <f>VLOOKUP(I463,数据库!$A$1:$J$64584,5,FALSE)</f>
        <v>0.5黑</v>
      </c>
      <c r="H466" s="26" t="s">
        <v>248</v>
      </c>
      <c r="I466" s="58" t="e">
        <f>VLOOKUP(I463,数据库!$A$1:$J$64584,11,FALSE)</f>
        <v>#REF!</v>
      </c>
      <c r="J466" s="24"/>
      <c r="K466" s="60" t="s">
        <v>247</v>
      </c>
      <c r="L466" s="58" t="str">
        <f>VLOOKUP(N463,数据库!$A$1:$J$64584,5,FALSE)</f>
        <v>0.5黑</v>
      </c>
      <c r="M466" s="26" t="s">
        <v>248</v>
      </c>
      <c r="N466" s="26" t="e">
        <f>VLOOKUP(N463,数据库!$A$1:$J$64584,11,FALSE)</f>
        <v>#REF!</v>
      </c>
    </row>
    <row r="467" spans="1:14" x14ac:dyDescent="0.15">
      <c r="A467" s="58" t="s">
        <v>249</v>
      </c>
      <c r="B467" s="58">
        <f>VLOOKUP(D463,数据库!$A$1:$J$64584,9,FALSE)</f>
        <v>0</v>
      </c>
      <c r="C467" s="60" t="s">
        <v>280</v>
      </c>
      <c r="D467" s="26">
        <v>20</v>
      </c>
      <c r="E467" s="24"/>
      <c r="F467" s="60" t="s">
        <v>249</v>
      </c>
      <c r="G467" s="58" t="str">
        <f>VLOOKUP(I463,数据库!$A$1:$J$64584,9,FALSE)</f>
        <v>协议口选配</v>
      </c>
      <c r="H467" s="60" t="s">
        <v>280</v>
      </c>
      <c r="I467" s="26">
        <v>20</v>
      </c>
      <c r="J467" s="24"/>
      <c r="K467" s="60" t="s">
        <v>249</v>
      </c>
      <c r="L467" s="58">
        <f>VLOOKUP(N463,数据库!$A$1:$J$64584,9,FALSE)</f>
        <v>0</v>
      </c>
      <c r="M467" s="60" t="s">
        <v>280</v>
      </c>
      <c r="N467" s="60">
        <v>20</v>
      </c>
    </row>
    <row r="468" spans="1:14" x14ac:dyDescent="0.15">
      <c r="A468" s="58" t="s">
        <v>250</v>
      </c>
      <c r="B468" s="279" t="str">
        <f>VLOOKUP(D463,数据库!$A$1:$J$64584,4,FALSE)</f>
        <v>机器人功能</v>
      </c>
      <c r="C468" s="280"/>
      <c r="D468" s="281"/>
      <c r="E468" s="24"/>
      <c r="F468" s="58" t="s">
        <v>250</v>
      </c>
      <c r="G468" s="279" t="str">
        <f>VLOOKUP(I463,数据库!$A$1:$J$64584,4,FALSE)</f>
        <v>访客功能</v>
      </c>
      <c r="H468" s="280"/>
      <c r="I468" s="281"/>
      <c r="J468" s="24"/>
      <c r="K468" s="58" t="s">
        <v>250</v>
      </c>
      <c r="L468" s="279" t="str">
        <f>VLOOKUP(N463,数据库!$A$1:$J$64584,4,FALSE)</f>
        <v>访客功能</v>
      </c>
      <c r="M468" s="280"/>
      <c r="N468" s="281"/>
    </row>
    <row r="469" spans="1:14" x14ac:dyDescent="0.15">
      <c r="A469" s="16"/>
      <c r="B469" s="16"/>
      <c r="C469" s="16"/>
      <c r="D469" s="80"/>
      <c r="E469" s="16"/>
      <c r="F469" s="80"/>
      <c r="G469" s="16"/>
      <c r="H469" s="16"/>
      <c r="I469" s="80"/>
      <c r="J469" s="16"/>
      <c r="K469" s="80"/>
      <c r="L469" s="16"/>
      <c r="M469" s="16"/>
      <c r="N469" s="16"/>
    </row>
    <row r="470" spans="1:14" x14ac:dyDescent="0.15">
      <c r="A470" s="277" t="s">
        <v>300</v>
      </c>
      <c r="B470" s="278"/>
      <c r="C470" s="60" t="s">
        <v>0</v>
      </c>
      <c r="D470" s="58">
        <f>D463+3</f>
        <v>406</v>
      </c>
      <c r="E470" s="24"/>
      <c r="F470" s="277" t="s">
        <v>300</v>
      </c>
      <c r="G470" s="278"/>
      <c r="H470" s="60" t="s">
        <v>0</v>
      </c>
      <c r="I470" s="58">
        <f>I463+3</f>
        <v>407</v>
      </c>
      <c r="J470" s="24"/>
      <c r="K470" s="277" t="s">
        <v>300</v>
      </c>
      <c r="L470" s="278"/>
      <c r="M470" s="60" t="s">
        <v>0</v>
      </c>
      <c r="N470" s="58">
        <f>N463+3</f>
        <v>408</v>
      </c>
    </row>
    <row r="471" spans="1:14" x14ac:dyDescent="0.15">
      <c r="A471" s="60" t="s">
        <v>16</v>
      </c>
      <c r="B471" s="58" t="str">
        <f>VLOOKUP(D470,数据库!$A$1:$J$64584,2,FALSE)</f>
        <v>协议板/CN1/+24V</v>
      </c>
      <c r="C471" s="60" t="s">
        <v>17</v>
      </c>
      <c r="D471" s="58" t="str">
        <f>VLOOKUP(D470,数据库!$A$1:$J$64584,3,FALSE)</f>
        <v>F10b/3</v>
      </c>
      <c r="E471" s="24"/>
      <c r="F471" s="61" t="s">
        <v>16</v>
      </c>
      <c r="G471" s="58" t="str">
        <f>VLOOKUP(I470,数据库!$A$1:$J$64584,2,FALSE)</f>
        <v>协议板/CN1/GND</v>
      </c>
      <c r="H471" s="60" t="s">
        <v>17</v>
      </c>
      <c r="I471" s="58" t="str">
        <f>VLOOKUP(I470,数据库!$A$1:$J$64584,3,FALSE)</f>
        <v>F10b/4</v>
      </c>
      <c r="J471" s="24"/>
      <c r="K471" s="61" t="s">
        <v>16</v>
      </c>
      <c r="L471" s="58" t="str">
        <f>VLOOKUP(N470,数据库!$A$1:$J$64584,2,FALSE)</f>
        <v>协议板/CN4/MOD1+</v>
      </c>
      <c r="M471" s="60" t="s">
        <v>17</v>
      </c>
      <c r="N471" s="58" t="str">
        <f>VLOOKUP(N470,数据库!$A$1:$J$64584,3,FALSE)</f>
        <v>KF/1</v>
      </c>
    </row>
    <row r="472" spans="1:14" x14ac:dyDescent="0.15">
      <c r="A472" s="60" t="s">
        <v>251</v>
      </c>
      <c r="B472" s="58" t="str">
        <f>VLOOKUP(D470,数据库!$A$1:$J$64584,6,FALSE)</f>
        <v>394：蓝针</v>
      </c>
      <c r="C472" s="58" t="s">
        <v>19</v>
      </c>
      <c r="D472" s="58" t="str">
        <f>VLOOKUP(D470,数据库!$A$1:$J$64584,7,FALSE)</f>
        <v>5556T</v>
      </c>
      <c r="E472" s="24"/>
      <c r="F472" s="61" t="s">
        <v>251</v>
      </c>
      <c r="G472" s="58" t="str">
        <f>VLOOKUP(I470,数据库!$A$1:$J$64584,6,FALSE)</f>
        <v>395：蓝针</v>
      </c>
      <c r="H472" s="58" t="s">
        <v>19</v>
      </c>
      <c r="I472" s="58" t="str">
        <f>VLOOKUP(I470,数据库!$A$1:$J$64584,7,FALSE)</f>
        <v>5556T</v>
      </c>
      <c r="J472" s="24"/>
      <c r="K472" s="61" t="s">
        <v>251</v>
      </c>
      <c r="L472" s="58" t="str">
        <f>VLOOKUP(N470,数据库!$A$1:$J$64584,6,FALSE)</f>
        <v>红针/(遥367：蓝针)</v>
      </c>
      <c r="M472" s="58" t="s">
        <v>19</v>
      </c>
      <c r="N472" s="58" t="str">
        <f>VLOOKUP(N470,数据库!$A$1:$J$64584,7,FALSE)</f>
        <v>半剥6.5</v>
      </c>
    </row>
    <row r="473" spans="1:14" x14ac:dyDescent="0.15">
      <c r="A473" s="58" t="s">
        <v>247</v>
      </c>
      <c r="B473" s="58" t="str">
        <f>VLOOKUP(D470,数据库!$A$1:$J$64584,5,FALSE)</f>
        <v>0.5黑</v>
      </c>
      <c r="C473" s="26" t="s">
        <v>248</v>
      </c>
      <c r="D473" s="58" t="e">
        <f>VLOOKUP(D470,数据库!$A$1:$J$64584,11,FALSE)</f>
        <v>#REF!</v>
      </c>
      <c r="E473" s="24"/>
      <c r="F473" s="60" t="s">
        <v>247</v>
      </c>
      <c r="G473" s="58" t="str">
        <f>VLOOKUP(I470,数据库!$A$1:$J$64584,5,FALSE)</f>
        <v>0.5黑</v>
      </c>
      <c r="H473" s="26" t="s">
        <v>248</v>
      </c>
      <c r="I473" s="58" t="e">
        <f>VLOOKUP(I470,数据库!$A$1:$J$64584,11,FALSE)</f>
        <v>#REF!</v>
      </c>
      <c r="J473" s="24"/>
      <c r="K473" s="60" t="s">
        <v>247</v>
      </c>
      <c r="L473" s="58" t="str">
        <f>VLOOKUP(N470,数据库!$A$1:$J$64584,5,FALSE)</f>
        <v>0.5黑</v>
      </c>
      <c r="M473" s="26" t="s">
        <v>248</v>
      </c>
      <c r="N473" s="26" t="e">
        <f>VLOOKUP(N470,数据库!$A$1:$J$64584,11,FALSE)</f>
        <v>#REF!</v>
      </c>
    </row>
    <row r="474" spans="1:14" x14ac:dyDescent="0.15">
      <c r="A474" s="58" t="s">
        <v>249</v>
      </c>
      <c r="B474" s="58">
        <f>VLOOKUP(D470,数据库!$A$1:$J$64584,9,FALSE)</f>
        <v>0</v>
      </c>
      <c r="C474" s="60" t="s">
        <v>280</v>
      </c>
      <c r="D474" s="26">
        <v>20</v>
      </c>
      <c r="E474" s="24"/>
      <c r="F474" s="60" t="s">
        <v>249</v>
      </c>
      <c r="G474" s="58">
        <f>VLOOKUP(I470,数据库!$A$1:$J$64584,9,FALSE)</f>
        <v>0</v>
      </c>
      <c r="H474" s="60" t="s">
        <v>280</v>
      </c>
      <c r="I474" s="26">
        <v>20</v>
      </c>
      <c r="J474" s="24"/>
      <c r="K474" s="60" t="s">
        <v>249</v>
      </c>
      <c r="L474" s="58">
        <f>VLOOKUP(N470,数据库!$A$1:$J$64584,9,FALSE)</f>
        <v>0</v>
      </c>
      <c r="M474" s="60" t="s">
        <v>280</v>
      </c>
      <c r="N474" s="60">
        <v>20</v>
      </c>
    </row>
    <row r="475" spans="1:14" x14ac:dyDescent="0.15">
      <c r="A475" s="58" t="s">
        <v>250</v>
      </c>
      <c r="B475" s="279" t="str">
        <f>VLOOKUP(D470,数据库!$A$1:$J$64584,4,FALSE)</f>
        <v>访客功能</v>
      </c>
      <c r="C475" s="280"/>
      <c r="D475" s="281"/>
      <c r="E475" s="24"/>
      <c r="F475" s="58" t="s">
        <v>250</v>
      </c>
      <c r="G475" s="279" t="str">
        <f>VLOOKUP(I470,数据库!$A$1:$J$64584,4,FALSE)</f>
        <v>访客功能</v>
      </c>
      <c r="H475" s="280"/>
      <c r="I475" s="281"/>
      <c r="J475" s="24"/>
      <c r="K475" s="58" t="s">
        <v>250</v>
      </c>
      <c r="L475" s="279" t="str">
        <f>VLOOKUP(N470,数据库!$A$1:$J$64584,4,FALSE)</f>
        <v>访客功能</v>
      </c>
      <c r="M475" s="280"/>
      <c r="N475" s="281"/>
    </row>
    <row r="476" spans="1:14" x14ac:dyDescent="0.15">
      <c r="A476" s="16"/>
      <c r="B476" s="16"/>
      <c r="C476" s="16"/>
      <c r="D476" s="80"/>
      <c r="E476" s="16"/>
      <c r="F476" s="80"/>
      <c r="G476" s="16"/>
      <c r="H476" s="16"/>
      <c r="I476" s="80"/>
      <c r="J476" s="16"/>
      <c r="K476" s="80"/>
      <c r="L476" s="16"/>
      <c r="M476" s="16"/>
      <c r="N476" s="16"/>
    </row>
    <row r="477" spans="1:14" x14ac:dyDescent="0.15">
      <c r="A477" s="277" t="s">
        <v>300</v>
      </c>
      <c r="B477" s="278"/>
      <c r="C477" s="60" t="s">
        <v>0</v>
      </c>
      <c r="D477" s="58">
        <f>D470+3</f>
        <v>409</v>
      </c>
      <c r="E477" s="24"/>
      <c r="F477" s="277" t="s">
        <v>300</v>
      </c>
      <c r="G477" s="278"/>
      <c r="H477" s="60" t="s">
        <v>0</v>
      </c>
      <c r="I477" s="58">
        <f>I470+3</f>
        <v>410</v>
      </c>
      <c r="J477" s="24"/>
      <c r="K477" s="277" t="s">
        <v>300</v>
      </c>
      <c r="L477" s="278"/>
      <c r="M477" s="60" t="s">
        <v>0</v>
      </c>
      <c r="N477" s="58">
        <f>N470+3</f>
        <v>411</v>
      </c>
    </row>
    <row r="478" spans="1:14" x14ac:dyDescent="0.15">
      <c r="A478" s="60" t="s">
        <v>16</v>
      </c>
      <c r="B478" s="58" t="str">
        <f>VLOOKUP(D477,数据库!$A$1:$J$64584,2,FALSE)</f>
        <v>协议板/CN4/MOD1-</v>
      </c>
      <c r="C478" s="60" t="s">
        <v>17</v>
      </c>
      <c r="D478" s="58" t="str">
        <f>VLOOKUP(D477,数据库!$A$1:$J$64584,3,FALSE)</f>
        <v>KF/2</v>
      </c>
      <c r="E478" s="24"/>
      <c r="F478" s="61" t="s">
        <v>16</v>
      </c>
      <c r="G478" s="58" t="str">
        <f>VLOOKUP(I477,数据库!$A$1:$J$64584,2,FALSE)</f>
        <v>协议板/CN4/+24V</v>
      </c>
      <c r="H478" s="60" t="s">
        <v>17</v>
      </c>
      <c r="I478" s="58" t="str">
        <f>VLOOKUP(I477,数据库!$A$1:$J$64584,3,FALSE)</f>
        <v>KF/3</v>
      </c>
      <c r="J478" s="24"/>
      <c r="K478" s="61" t="s">
        <v>16</v>
      </c>
      <c r="L478" s="58" t="str">
        <f>VLOOKUP(N477,数据库!$A$1:$J$64584,2,FALSE)</f>
        <v>协议板/CN4/GND</v>
      </c>
      <c r="M478" s="60" t="s">
        <v>17</v>
      </c>
      <c r="N478" s="58" t="str">
        <f>VLOOKUP(N477,数据库!$A$1:$J$64584,3,FALSE)</f>
        <v>KF/4</v>
      </c>
    </row>
    <row r="479" spans="1:14" x14ac:dyDescent="0.15">
      <c r="A479" s="60" t="s">
        <v>251</v>
      </c>
      <c r="B479" s="58" t="str">
        <f>VLOOKUP(D477,数据库!$A$1:$J$64584,6,FALSE)</f>
        <v>红针/(遥368：蓝针)</v>
      </c>
      <c r="C479" s="58" t="s">
        <v>19</v>
      </c>
      <c r="D479" s="58" t="str">
        <f>VLOOKUP(D477,数据库!$A$1:$J$64584,7,FALSE)</f>
        <v>半剥6.5</v>
      </c>
      <c r="E479" s="24"/>
      <c r="F479" s="61" t="s">
        <v>251</v>
      </c>
      <c r="G479" s="58" t="str">
        <f>VLOOKUP(I477,数据库!$A$1:$J$64584,6,FALSE)</f>
        <v>红针/(遥369：蓝针)</v>
      </c>
      <c r="H479" s="58" t="s">
        <v>19</v>
      </c>
      <c r="I479" s="58" t="str">
        <f>VLOOKUP(I477,数据库!$A$1:$J$64584,7,FALSE)</f>
        <v>半剥6.5</v>
      </c>
      <c r="J479" s="24"/>
      <c r="K479" s="61" t="s">
        <v>251</v>
      </c>
      <c r="L479" s="58" t="str">
        <f>VLOOKUP(N477,数据库!$A$1:$J$64584,6,FALSE)</f>
        <v>红针/(遥370：蓝针)</v>
      </c>
      <c r="M479" s="58" t="s">
        <v>19</v>
      </c>
      <c r="N479" s="58" t="str">
        <f>VLOOKUP(N477,数据库!$A$1:$J$64584,7,FALSE)</f>
        <v>半剥6.5</v>
      </c>
    </row>
    <row r="480" spans="1:14" x14ac:dyDescent="0.15">
      <c r="A480" s="58" t="s">
        <v>247</v>
      </c>
      <c r="B480" s="58" t="str">
        <f>VLOOKUP(D477,数据库!$A$1:$J$64584,5,FALSE)</f>
        <v>0.5黑</v>
      </c>
      <c r="C480" s="26" t="s">
        <v>248</v>
      </c>
      <c r="D480" s="58" t="e">
        <f>VLOOKUP(D477,数据库!$A$1:$J$64584,11,FALSE)</f>
        <v>#REF!</v>
      </c>
      <c r="E480" s="24"/>
      <c r="F480" s="60" t="s">
        <v>247</v>
      </c>
      <c r="G480" s="58" t="str">
        <f>VLOOKUP(I477,数据库!$A$1:$J$64584,5,FALSE)</f>
        <v>0.5黑</v>
      </c>
      <c r="H480" s="26" t="s">
        <v>248</v>
      </c>
      <c r="I480" s="58" t="e">
        <f>VLOOKUP(I477,数据库!$A$1:$J$64584,11,FALSE)</f>
        <v>#REF!</v>
      </c>
      <c r="J480" s="24"/>
      <c r="K480" s="60" t="s">
        <v>247</v>
      </c>
      <c r="L480" s="58" t="str">
        <f>VLOOKUP(N477,数据库!$A$1:$J$64584,5,FALSE)</f>
        <v>0.5黑</v>
      </c>
      <c r="M480" s="26" t="s">
        <v>248</v>
      </c>
      <c r="N480" s="26" t="e">
        <f>VLOOKUP(N477,数据库!$A$1:$J$64584,11,FALSE)</f>
        <v>#REF!</v>
      </c>
    </row>
    <row r="481" spans="1:14" x14ac:dyDescent="0.15">
      <c r="A481" s="58" t="s">
        <v>249</v>
      </c>
      <c r="B481" s="58">
        <f>VLOOKUP(D477,数据库!$A$1:$J$64584,9,FALSE)</f>
        <v>0</v>
      </c>
      <c r="C481" s="60" t="s">
        <v>280</v>
      </c>
      <c r="D481" s="26">
        <v>20</v>
      </c>
      <c r="E481" s="24"/>
      <c r="F481" s="60" t="s">
        <v>249</v>
      </c>
      <c r="G481" s="58">
        <f>VLOOKUP(I477,数据库!$A$1:$J$64584,9,FALSE)</f>
        <v>0</v>
      </c>
      <c r="H481" s="60" t="s">
        <v>280</v>
      </c>
      <c r="I481" s="26">
        <v>20</v>
      </c>
      <c r="J481" s="24"/>
      <c r="K481" s="60" t="s">
        <v>249</v>
      </c>
      <c r="L481" s="58">
        <f>VLOOKUP(N477,数据库!$A$1:$J$64584,9,FALSE)</f>
        <v>0</v>
      </c>
      <c r="M481" s="60" t="s">
        <v>280</v>
      </c>
      <c r="N481" s="60">
        <v>20</v>
      </c>
    </row>
    <row r="482" spans="1:14" x14ac:dyDescent="0.15">
      <c r="A482" s="58" t="s">
        <v>250</v>
      </c>
      <c r="B482" s="279" t="str">
        <f>VLOOKUP(D477,数据库!$A$1:$J$64584,4,FALSE)</f>
        <v>访客功能</v>
      </c>
      <c r="C482" s="280"/>
      <c r="D482" s="281"/>
      <c r="E482" s="24"/>
      <c r="F482" s="58" t="s">
        <v>250</v>
      </c>
      <c r="G482" s="279" t="str">
        <f>VLOOKUP(I477,数据库!$A$1:$J$64584,4,FALSE)</f>
        <v>访客功能</v>
      </c>
      <c r="H482" s="280"/>
      <c r="I482" s="281"/>
      <c r="J482" s="24"/>
      <c r="K482" s="58" t="s">
        <v>250</v>
      </c>
      <c r="L482" s="279" t="str">
        <f>VLOOKUP(N477,数据库!$A$1:$J$64584,4,FALSE)</f>
        <v>访客功能</v>
      </c>
      <c r="M482" s="280"/>
      <c r="N482" s="281"/>
    </row>
    <row r="483" spans="1:14" x14ac:dyDescent="0.15">
      <c r="A483" s="16"/>
      <c r="B483" s="16"/>
      <c r="C483" s="16"/>
      <c r="D483" s="80"/>
      <c r="E483" s="16"/>
      <c r="F483" s="80"/>
      <c r="G483" s="16"/>
      <c r="H483" s="16"/>
      <c r="I483" s="80"/>
      <c r="J483" s="16"/>
      <c r="K483" s="80"/>
      <c r="L483" s="16"/>
      <c r="M483" s="16"/>
      <c r="N483" s="16"/>
    </row>
    <row r="484" spans="1:14" x14ac:dyDescent="0.15">
      <c r="A484" s="277" t="s">
        <v>300</v>
      </c>
      <c r="B484" s="278"/>
      <c r="C484" s="60" t="s">
        <v>0</v>
      </c>
      <c r="D484" s="58">
        <f>D477+3</f>
        <v>412</v>
      </c>
      <c r="E484" s="24"/>
      <c r="F484" s="277" t="s">
        <v>300</v>
      </c>
      <c r="G484" s="278"/>
      <c r="H484" s="60" t="s">
        <v>0</v>
      </c>
      <c r="I484" s="58">
        <f>I477+3</f>
        <v>413</v>
      </c>
      <c r="J484" s="24"/>
      <c r="K484" s="277" t="s">
        <v>300</v>
      </c>
      <c r="L484" s="278"/>
      <c r="M484" s="60" t="s">
        <v>0</v>
      </c>
      <c r="N484" s="58">
        <f>N477+3</f>
        <v>414</v>
      </c>
    </row>
    <row r="485" spans="1:14" x14ac:dyDescent="0.15">
      <c r="A485" s="60" t="s">
        <v>16</v>
      </c>
      <c r="B485" s="58" t="str">
        <f>VLOOKUP(D484,数据库!$A$1:$J$64584,2,FALSE)</f>
        <v>协议板/CN2/CAN2H</v>
      </c>
      <c r="C485" s="60" t="s">
        <v>17</v>
      </c>
      <c r="D485" s="58" t="str">
        <f>VLOOKUP(D484,数据库!$A$1:$J$64584,3,FALSE)</f>
        <v>KJ/1</v>
      </c>
      <c r="E485" s="24"/>
      <c r="F485" s="61" t="s">
        <v>16</v>
      </c>
      <c r="G485" s="58" t="str">
        <f>VLOOKUP(I484,数据库!$A$1:$J$64584,2,FALSE)</f>
        <v>协议板/CN2/CAN2L</v>
      </c>
      <c r="H485" s="60" t="s">
        <v>17</v>
      </c>
      <c r="I485" s="58" t="str">
        <f>VLOOKUP(I484,数据库!$A$1:$J$64584,3,FALSE)</f>
        <v>KJ/2</v>
      </c>
      <c r="J485" s="24"/>
      <c r="K485" s="61" t="s">
        <v>16</v>
      </c>
      <c r="L485" s="58" t="str">
        <f>VLOOKUP(N484,数据库!$A$1:$J$64584,2,FALSE)</f>
        <v>协议板/CN2/+24V</v>
      </c>
      <c r="M485" s="60" t="s">
        <v>17</v>
      </c>
      <c r="N485" s="58" t="str">
        <f>VLOOKUP(N484,数据库!$A$1:$J$64584,3,FALSE)</f>
        <v>KJ/3</v>
      </c>
    </row>
    <row r="486" spans="1:14" x14ac:dyDescent="0.15">
      <c r="A486" s="60" t="s">
        <v>251</v>
      </c>
      <c r="B486" s="58" t="str">
        <f>VLOOKUP(D484,数据库!$A$1:$J$64584,6,FALSE)</f>
        <v>红针</v>
      </c>
      <c r="C486" s="58" t="s">
        <v>19</v>
      </c>
      <c r="D486" s="58" t="str">
        <f>VLOOKUP(D484,数据库!$A$1:$J$64584,7,FALSE)</f>
        <v>5556T</v>
      </c>
      <c r="E486" s="24"/>
      <c r="F486" s="61" t="s">
        <v>251</v>
      </c>
      <c r="G486" s="58" t="str">
        <f>VLOOKUP(I484,数据库!$A$1:$J$64584,6,FALSE)</f>
        <v>红针</v>
      </c>
      <c r="H486" s="58" t="s">
        <v>19</v>
      </c>
      <c r="I486" s="58" t="str">
        <f>VLOOKUP(I484,数据库!$A$1:$J$64584,7,FALSE)</f>
        <v>5556T</v>
      </c>
      <c r="J486" s="24"/>
      <c r="K486" s="61" t="s">
        <v>251</v>
      </c>
      <c r="L486" s="58" t="str">
        <f>VLOOKUP(N484,数据库!$A$1:$J$64584,6,FALSE)</f>
        <v>红针</v>
      </c>
      <c r="M486" s="58" t="s">
        <v>19</v>
      </c>
      <c r="N486" s="58" t="str">
        <f>VLOOKUP(N484,数据库!$A$1:$J$64584,7,FALSE)</f>
        <v>5556T</v>
      </c>
    </row>
    <row r="487" spans="1:14" x14ac:dyDescent="0.15">
      <c r="A487" s="58" t="s">
        <v>247</v>
      </c>
      <c r="B487" s="58" t="str">
        <f>VLOOKUP(D484,数据库!$A$1:$J$64584,5,FALSE)</f>
        <v>0.5黑</v>
      </c>
      <c r="C487" s="26" t="s">
        <v>248</v>
      </c>
      <c r="D487" s="58" t="e">
        <f>VLOOKUP(D484,数据库!$A$1:$J$64584,11,FALSE)</f>
        <v>#REF!</v>
      </c>
      <c r="E487" s="24"/>
      <c r="F487" s="60" t="s">
        <v>247</v>
      </c>
      <c r="G487" s="58" t="str">
        <f>VLOOKUP(I484,数据库!$A$1:$J$64584,5,FALSE)</f>
        <v>0.5黑</v>
      </c>
      <c r="H487" s="26" t="s">
        <v>248</v>
      </c>
      <c r="I487" s="58" t="e">
        <f>VLOOKUP(I484,数据库!$A$1:$J$64584,11,FALSE)</f>
        <v>#REF!</v>
      </c>
      <c r="J487" s="24"/>
      <c r="K487" s="60" t="s">
        <v>247</v>
      </c>
      <c r="L487" s="58" t="str">
        <f>VLOOKUP(N484,数据库!$A$1:$J$64584,5,FALSE)</f>
        <v>0.5黑</v>
      </c>
      <c r="M487" s="26" t="s">
        <v>248</v>
      </c>
      <c r="N487" s="26" t="e">
        <f>VLOOKUP(N484,数据库!$A$1:$J$64584,11,FALSE)</f>
        <v>#REF!</v>
      </c>
    </row>
    <row r="488" spans="1:14" x14ac:dyDescent="0.15">
      <c r="A488" s="58" t="s">
        <v>249</v>
      </c>
      <c r="B488" s="58">
        <f>VLOOKUP(D484,数据库!$A$1:$J$64584,9,FALSE)</f>
        <v>0</v>
      </c>
      <c r="C488" s="60" t="s">
        <v>280</v>
      </c>
      <c r="D488" s="26">
        <v>20</v>
      </c>
      <c r="E488" s="24"/>
      <c r="F488" s="60" t="s">
        <v>249</v>
      </c>
      <c r="G488" s="58">
        <f>VLOOKUP(I484,数据库!$A$1:$J$64584,9,FALSE)</f>
        <v>0</v>
      </c>
      <c r="H488" s="60" t="s">
        <v>280</v>
      </c>
      <c r="I488" s="26">
        <v>20</v>
      </c>
      <c r="J488" s="24"/>
      <c r="K488" s="60" t="s">
        <v>249</v>
      </c>
      <c r="L488" s="58">
        <f>VLOOKUP(N484,数据库!$A$1:$J$64584,9,FALSE)</f>
        <v>0</v>
      </c>
      <c r="M488" s="60" t="s">
        <v>280</v>
      </c>
      <c r="N488" s="60">
        <v>20</v>
      </c>
    </row>
    <row r="489" spans="1:14" x14ac:dyDescent="0.15">
      <c r="A489" s="58" t="s">
        <v>250</v>
      </c>
      <c r="B489" s="279" t="str">
        <f>VLOOKUP(D484,数据库!$A$1:$J$64584,4,FALSE)</f>
        <v>访客功能</v>
      </c>
      <c r="C489" s="280"/>
      <c r="D489" s="281"/>
      <c r="E489" s="24"/>
      <c r="F489" s="58" t="s">
        <v>250</v>
      </c>
      <c r="G489" s="279" t="str">
        <f>VLOOKUP(I484,数据库!$A$1:$J$64584,4,FALSE)</f>
        <v>访客功能</v>
      </c>
      <c r="H489" s="280"/>
      <c r="I489" s="281"/>
      <c r="J489" s="24"/>
      <c r="K489" s="58" t="s">
        <v>250</v>
      </c>
      <c r="L489" s="279" t="str">
        <f>VLOOKUP(N484,数据库!$A$1:$J$64584,4,FALSE)</f>
        <v>访客功能</v>
      </c>
      <c r="M489" s="280"/>
      <c r="N489" s="281"/>
    </row>
    <row r="490" spans="1:14" x14ac:dyDescent="0.15">
      <c r="A490" s="16"/>
      <c r="B490" s="16"/>
      <c r="C490" s="16"/>
      <c r="D490" s="80"/>
      <c r="E490" s="16"/>
      <c r="F490" s="80"/>
      <c r="G490" s="16"/>
      <c r="H490" s="16"/>
      <c r="I490" s="80"/>
      <c r="J490" s="16"/>
      <c r="K490" s="80"/>
      <c r="L490" s="16"/>
      <c r="M490" s="16"/>
      <c r="N490" s="16"/>
    </row>
    <row r="491" spans="1:14" x14ac:dyDescent="0.15">
      <c r="A491" s="277" t="s">
        <v>300</v>
      </c>
      <c r="B491" s="278"/>
      <c r="C491" s="60" t="s">
        <v>0</v>
      </c>
      <c r="D491" s="58">
        <f>D484+3</f>
        <v>415</v>
      </c>
      <c r="E491" s="24"/>
      <c r="F491" s="277" t="s">
        <v>300</v>
      </c>
      <c r="G491" s="278"/>
      <c r="H491" s="60" t="s">
        <v>0</v>
      </c>
      <c r="I491" s="58">
        <f>I484+3</f>
        <v>416</v>
      </c>
      <c r="J491" s="24"/>
      <c r="K491" s="277" t="s">
        <v>300</v>
      </c>
      <c r="L491" s="278"/>
      <c r="M491" s="60" t="s">
        <v>0</v>
      </c>
      <c r="N491" s="58">
        <f>N484+3</f>
        <v>417</v>
      </c>
    </row>
    <row r="492" spans="1:14" x14ac:dyDescent="0.15">
      <c r="A492" s="60" t="s">
        <v>16</v>
      </c>
      <c r="B492" s="58" t="str">
        <f>VLOOKUP(D491,数据库!$A$1:$J$64584,2,FALSE)</f>
        <v>协议板/CN2/GND</v>
      </c>
      <c r="C492" s="60" t="s">
        <v>17</v>
      </c>
      <c r="D492" s="58" t="str">
        <f>VLOOKUP(D491,数据库!$A$1:$J$64584,3,FALSE)</f>
        <v>KJ/4</v>
      </c>
      <c r="E492" s="24"/>
      <c r="F492" s="61" t="s">
        <v>16</v>
      </c>
      <c r="G492" s="58" t="str">
        <f>VLOOKUP(I491,数据库!$A$1:$J$64584,2,FALSE)</f>
        <v>KGY4/L</v>
      </c>
      <c r="H492" s="60" t="s">
        <v>17</v>
      </c>
      <c r="I492" s="58" t="str">
        <f>VLOOKUP(I491,数据库!$A$1:$J$64584,3,FALSE)</f>
        <v>QFB2/2</v>
      </c>
      <c r="J492" s="24"/>
      <c r="K492" s="61" t="s">
        <v>16</v>
      </c>
      <c r="L492" s="58" t="str">
        <f>VLOOKUP(N491,数据库!$A$1:$J$64584,2,FALSE)</f>
        <v>KGY4/N</v>
      </c>
      <c r="M492" s="60" t="s">
        <v>17</v>
      </c>
      <c r="N492" s="58" t="str">
        <f>VLOOKUP(N491,数据库!$A$1:$J$64584,3,FALSE)</f>
        <v>QFB2/HN</v>
      </c>
    </row>
    <row r="493" spans="1:14" x14ac:dyDescent="0.15">
      <c r="A493" s="60" t="s">
        <v>251</v>
      </c>
      <c r="B493" s="58" t="str">
        <f>VLOOKUP(D491,数据库!$A$1:$J$64584,6,FALSE)</f>
        <v>红针</v>
      </c>
      <c r="C493" s="58" t="s">
        <v>19</v>
      </c>
      <c r="D493" s="58" t="str">
        <f>VLOOKUP(D491,数据库!$A$1:$J$64584,7,FALSE)</f>
        <v>5556T</v>
      </c>
      <c r="E493" s="24"/>
      <c r="F493" s="61" t="s">
        <v>251</v>
      </c>
      <c r="G493" s="58" t="str">
        <f>VLOOKUP(I491,数据库!$A$1:$J$64584,6,FALSE)</f>
        <v>红4(异步货梯时+≥3吨-435：蓝4</v>
      </c>
      <c r="H493" s="58" t="s">
        <v>19</v>
      </c>
      <c r="I493" s="58" t="str">
        <f>VLOOKUP(I491,数据库!$A$1:$J$64584,7,FALSE)</f>
        <v>51:蓝针</v>
      </c>
      <c r="J493" s="24"/>
      <c r="K493" s="61" t="s">
        <v>251</v>
      </c>
      <c r="L493" s="58" t="str">
        <f>VLOOKUP(N491,数据库!$A$1:$J$64584,6,FALSE)</f>
        <v>红4(异步货梯时+≥3吨-436：蓝4</v>
      </c>
      <c r="M493" s="58" t="s">
        <v>19</v>
      </c>
      <c r="N493" s="58" t="str">
        <f>VLOOKUP(N491,数据库!$A$1:$J$64584,7,FALSE)</f>
        <v>52:蓝针</v>
      </c>
    </row>
    <row r="494" spans="1:14" x14ac:dyDescent="0.15">
      <c r="A494" s="58" t="s">
        <v>247</v>
      </c>
      <c r="B494" s="58" t="str">
        <f>VLOOKUP(D491,数据库!$A$1:$J$64584,5,FALSE)</f>
        <v>0.5黑</v>
      </c>
      <c r="C494" s="26" t="s">
        <v>248</v>
      </c>
      <c r="D494" s="58" t="e">
        <f>VLOOKUP(D491,数据库!$A$1:$J$64584,11,FALSE)</f>
        <v>#REF!</v>
      </c>
      <c r="E494" s="24"/>
      <c r="F494" s="60" t="s">
        <v>247</v>
      </c>
      <c r="G494" s="58" t="str">
        <f>VLOOKUP(I491,数据库!$A$1:$J$64584,5,FALSE)</f>
        <v>0.75黑</v>
      </c>
      <c r="H494" s="26" t="s">
        <v>248</v>
      </c>
      <c r="I494" s="58" t="e">
        <f>VLOOKUP(I491,数据库!$A$1:$J$64584,11,FALSE)</f>
        <v>#REF!</v>
      </c>
      <c r="J494" s="24"/>
      <c r="K494" s="60" t="s">
        <v>247</v>
      </c>
      <c r="L494" s="58" t="str">
        <f>VLOOKUP(N491,数据库!$A$1:$J$64584,5,FALSE)</f>
        <v>0.75黑</v>
      </c>
      <c r="M494" s="26" t="s">
        <v>248</v>
      </c>
      <c r="N494" s="26" t="e">
        <f>VLOOKUP(N491,数据库!$A$1:$J$64584,11,FALSE)</f>
        <v>#REF!</v>
      </c>
    </row>
    <row r="495" spans="1:14" x14ac:dyDescent="0.15">
      <c r="A495" s="58" t="s">
        <v>249</v>
      </c>
      <c r="B495" s="58">
        <f>VLOOKUP(D491,数据库!$A$1:$J$64584,9,FALSE)</f>
        <v>0</v>
      </c>
      <c r="C495" s="60" t="s">
        <v>280</v>
      </c>
      <c r="D495" s="26">
        <v>20</v>
      </c>
      <c r="E495" s="24"/>
      <c r="F495" s="60" t="s">
        <v>249</v>
      </c>
      <c r="G495" s="58">
        <f>VLOOKUP(I491,数据库!$A$1:$J$64584,9,FALSE)</f>
        <v>0</v>
      </c>
      <c r="H495" s="60" t="s">
        <v>280</v>
      </c>
      <c r="I495" s="26">
        <v>20</v>
      </c>
      <c r="J495" s="24"/>
      <c r="K495" s="60" t="s">
        <v>249</v>
      </c>
      <c r="L495" s="58">
        <f>VLOOKUP(N491,数据库!$A$1:$J$64584,9,FALSE)</f>
        <v>0</v>
      </c>
      <c r="M495" s="60" t="s">
        <v>280</v>
      </c>
      <c r="N495" s="60">
        <v>20</v>
      </c>
    </row>
    <row r="496" spans="1:14" x14ac:dyDescent="0.15">
      <c r="A496" s="58" t="s">
        <v>250</v>
      </c>
      <c r="B496" s="279" t="str">
        <f>VLOOKUP(D491,数据库!$A$1:$J$64584,4,FALSE)</f>
        <v>访客功能</v>
      </c>
      <c r="C496" s="280"/>
      <c r="D496" s="281"/>
      <c r="E496" s="24"/>
      <c r="F496" s="58" t="s">
        <v>250</v>
      </c>
      <c r="G496" s="279" t="str">
        <f>VLOOKUP(I491,数据库!$A$1:$J$64584,4,FALSE)</f>
        <v>异步货梯</v>
      </c>
      <c r="H496" s="280"/>
      <c r="I496" s="281"/>
      <c r="J496" s="24"/>
      <c r="K496" s="58" t="s">
        <v>250</v>
      </c>
      <c r="L496" s="279" t="str">
        <f>VLOOKUP(N491,数据库!$A$1:$J$64584,4,FALSE)</f>
        <v>异步货梯</v>
      </c>
      <c r="M496" s="280"/>
      <c r="N496" s="281"/>
    </row>
    <row r="497" spans="1:14" x14ac:dyDescent="0.15">
      <c r="A497" s="16"/>
      <c r="B497" s="16"/>
      <c r="C497" s="16"/>
      <c r="D497" s="80"/>
      <c r="E497" s="16"/>
      <c r="F497" s="80"/>
      <c r="G497" s="16"/>
      <c r="H497" s="16"/>
      <c r="I497" s="80"/>
      <c r="J497" s="16"/>
      <c r="K497" s="80"/>
      <c r="L497" s="16"/>
      <c r="M497" s="16"/>
      <c r="N497" s="16"/>
    </row>
    <row r="498" spans="1:14" x14ac:dyDescent="0.15">
      <c r="A498" s="277" t="s">
        <v>300</v>
      </c>
      <c r="B498" s="278"/>
      <c r="C498" s="60" t="s">
        <v>0</v>
      </c>
      <c r="D498" s="58">
        <f>D491+3</f>
        <v>418</v>
      </c>
      <c r="E498" s="24"/>
      <c r="F498" s="277" t="s">
        <v>300</v>
      </c>
      <c r="G498" s="278"/>
      <c r="H498" s="60" t="s">
        <v>0</v>
      </c>
      <c r="I498" s="58">
        <v>418.1</v>
      </c>
      <c r="J498" s="24"/>
      <c r="K498" s="277" t="s">
        <v>300</v>
      </c>
      <c r="L498" s="278"/>
      <c r="M498" s="60" t="s">
        <v>0</v>
      </c>
      <c r="N498" s="58">
        <v>418.2</v>
      </c>
    </row>
    <row r="499" spans="1:14" x14ac:dyDescent="0.15">
      <c r="A499" s="60" t="s">
        <v>16</v>
      </c>
      <c r="B499" s="58" t="str">
        <f>VLOOKUP(D498,数据库!$A$1:$J$64584,2,FALSE)</f>
        <v>KGY4/PE</v>
      </c>
      <c r="C499" s="60" t="s">
        <v>17</v>
      </c>
      <c r="D499" s="58" t="str">
        <f>VLOOKUP(D498,数据库!$A$1:$J$64584,3,FALSE)</f>
        <v>PE</v>
      </c>
      <c r="E499" s="24"/>
      <c r="F499" s="61" t="s">
        <v>16</v>
      </c>
      <c r="G499" s="58" t="e">
        <f>VLOOKUP(I498,数据库!$A$1:$J$64584,2,FALSE)</f>
        <v>#N/A</v>
      </c>
      <c r="H499" s="60" t="s">
        <v>17</v>
      </c>
      <c r="I499" s="58" t="e">
        <f>VLOOKUP(I498,数据库!$A$1:$J$64584,3,FALSE)</f>
        <v>#N/A</v>
      </c>
      <c r="J499" s="24"/>
      <c r="K499" s="61" t="s">
        <v>16</v>
      </c>
      <c r="L499" s="58" t="e">
        <f>VLOOKUP(N498,数据库!$A$1:$J$64584,2,FALSE)</f>
        <v>#N/A</v>
      </c>
      <c r="M499" s="60" t="s">
        <v>17</v>
      </c>
      <c r="N499" s="58" t="e">
        <f>VLOOKUP(N498,数据库!$A$1:$J$64584,3,FALSE)</f>
        <v>#N/A</v>
      </c>
    </row>
    <row r="500" spans="1:14" x14ac:dyDescent="0.15">
      <c r="A500" s="60" t="s">
        <v>251</v>
      </c>
      <c r="B500" s="58" t="str">
        <f>VLOOKUP(D498,数据库!$A$1:$J$64584,6,FALSE)</f>
        <v>蓝3</v>
      </c>
      <c r="C500" s="58" t="s">
        <v>19</v>
      </c>
      <c r="D500" s="58" t="str">
        <f>VLOOKUP(D498,数据库!$A$1:$J$64584,7,FALSE)</f>
        <v>蓝6圆</v>
      </c>
      <c r="E500" s="24"/>
      <c r="F500" s="61" t="s">
        <v>251</v>
      </c>
      <c r="G500" s="58" t="e">
        <f>VLOOKUP(I498,数据库!$A$1:$J$64584,6,FALSE)</f>
        <v>#N/A</v>
      </c>
      <c r="H500" s="58" t="s">
        <v>19</v>
      </c>
      <c r="I500" s="58" t="e">
        <f>VLOOKUP(I498,数据库!$A$1:$J$64584,7,FALSE)</f>
        <v>#N/A</v>
      </c>
      <c r="J500" s="24"/>
      <c r="K500" s="61" t="s">
        <v>251</v>
      </c>
      <c r="L500" s="58" t="e">
        <f>VLOOKUP(N498,数据库!$A$1:$J$64584,6,FALSE)</f>
        <v>#N/A</v>
      </c>
      <c r="M500" s="58" t="s">
        <v>19</v>
      </c>
      <c r="N500" s="58" t="e">
        <f>VLOOKUP(N498,数据库!$A$1:$J$64584,7,FALSE)</f>
        <v>#N/A</v>
      </c>
    </row>
    <row r="501" spans="1:14" x14ac:dyDescent="0.15">
      <c r="A501" s="58" t="s">
        <v>247</v>
      </c>
      <c r="B501" s="58" t="str">
        <f>VLOOKUP(D498,数据库!$A$1:$J$64584,5,FALSE)</f>
        <v>2.5黄绿</v>
      </c>
      <c r="C501" s="26" t="s">
        <v>248</v>
      </c>
      <c r="D501" s="58" t="e">
        <f>VLOOKUP(D498,数据库!$A$1:$J$64584,11,FALSE)</f>
        <v>#REF!</v>
      </c>
      <c r="E501" s="24"/>
      <c r="F501" s="60" t="s">
        <v>247</v>
      </c>
      <c r="G501" s="58" t="e">
        <f>VLOOKUP(I498,数据库!$A$1:$J$64584,5,FALSE)</f>
        <v>#N/A</v>
      </c>
      <c r="H501" s="26" t="s">
        <v>248</v>
      </c>
      <c r="I501" s="58" t="e">
        <f>VLOOKUP(I498,数据库!$A$1:$J$64584,11,FALSE)</f>
        <v>#N/A</v>
      </c>
      <c r="J501" s="24"/>
      <c r="K501" s="60" t="s">
        <v>247</v>
      </c>
      <c r="L501" s="58" t="e">
        <f>VLOOKUP(N498,数据库!$A$1:$J$64584,5,FALSE)</f>
        <v>#N/A</v>
      </c>
      <c r="M501" s="26" t="s">
        <v>248</v>
      </c>
      <c r="N501" s="26" t="e">
        <f>VLOOKUP(N498,数据库!$A$1:$J$64584,11,FALSE)</f>
        <v>#N/A</v>
      </c>
    </row>
    <row r="502" spans="1:14" x14ac:dyDescent="0.15">
      <c r="A502" s="58" t="s">
        <v>249</v>
      </c>
      <c r="B502" s="58">
        <f>VLOOKUP(D498,数据库!$A$1:$J$64584,9,FALSE)</f>
        <v>0</v>
      </c>
      <c r="C502" s="60" t="s">
        <v>280</v>
      </c>
      <c r="D502" s="26">
        <v>20</v>
      </c>
      <c r="E502" s="24"/>
      <c r="F502" s="60" t="s">
        <v>249</v>
      </c>
      <c r="G502" s="58" t="e">
        <f>VLOOKUP(I498,数据库!$A$1:$J$64584,9,FALSE)</f>
        <v>#N/A</v>
      </c>
      <c r="H502" s="60" t="s">
        <v>280</v>
      </c>
      <c r="I502" s="26">
        <v>20</v>
      </c>
      <c r="J502" s="24"/>
      <c r="K502" s="60" t="s">
        <v>249</v>
      </c>
      <c r="L502" s="58" t="e">
        <f>VLOOKUP(N498,数据库!$A$1:$J$64584,9,FALSE)</f>
        <v>#N/A</v>
      </c>
      <c r="M502" s="60" t="s">
        <v>280</v>
      </c>
      <c r="N502" s="60">
        <v>20</v>
      </c>
    </row>
    <row r="503" spans="1:14" x14ac:dyDescent="0.15">
      <c r="A503" s="58" t="s">
        <v>250</v>
      </c>
      <c r="B503" s="279" t="str">
        <f>VLOOKUP(D498,数据库!$A$1:$J$64584,4,FALSE)</f>
        <v>异步货梯</v>
      </c>
      <c r="C503" s="280"/>
      <c r="D503" s="281"/>
      <c r="E503" s="24"/>
      <c r="F503" s="58" t="s">
        <v>250</v>
      </c>
      <c r="G503" s="279" t="e">
        <f>VLOOKUP(I498,数据库!$A$1:$J$64584,4,FALSE)</f>
        <v>#N/A</v>
      </c>
      <c r="H503" s="280"/>
      <c r="I503" s="281"/>
      <c r="J503" s="24"/>
      <c r="K503" s="58" t="s">
        <v>250</v>
      </c>
      <c r="L503" s="279" t="e">
        <f>VLOOKUP(N498,数据库!$A$1:$J$64584,4,FALSE)</f>
        <v>#N/A</v>
      </c>
      <c r="M503" s="280"/>
      <c r="N503" s="281"/>
    </row>
    <row r="504" spans="1:14" x14ac:dyDescent="0.15">
      <c r="A504" s="16"/>
      <c r="B504" s="16"/>
      <c r="C504" s="16"/>
      <c r="D504" s="80"/>
      <c r="E504" s="16"/>
      <c r="F504" s="80"/>
      <c r="G504" s="16"/>
      <c r="H504" s="16"/>
      <c r="I504" s="80"/>
      <c r="J504" s="16"/>
      <c r="K504" s="80"/>
      <c r="L504" s="16"/>
      <c r="M504" s="16"/>
      <c r="N504" s="16"/>
    </row>
    <row r="505" spans="1:14" x14ac:dyDescent="0.15">
      <c r="A505" s="277" t="s">
        <v>300</v>
      </c>
      <c r="B505" s="278"/>
      <c r="C505" s="60" t="s">
        <v>0</v>
      </c>
      <c r="D505" s="58">
        <f>419</f>
        <v>419</v>
      </c>
      <c r="E505" s="24"/>
      <c r="F505" s="277" t="s">
        <v>300</v>
      </c>
      <c r="G505" s="278"/>
      <c r="H505" s="60" t="s">
        <v>0</v>
      </c>
      <c r="I505" s="58">
        <f>D505+1</f>
        <v>420</v>
      </c>
      <c r="J505" s="24"/>
      <c r="K505" s="277" t="s">
        <v>300</v>
      </c>
      <c r="L505" s="278"/>
      <c r="M505" s="60" t="s">
        <v>0</v>
      </c>
      <c r="N505" s="58">
        <f>I505+1</f>
        <v>421</v>
      </c>
    </row>
    <row r="506" spans="1:14" x14ac:dyDescent="0.15">
      <c r="A506" s="60" t="s">
        <v>16</v>
      </c>
      <c r="B506" s="58" t="str">
        <f>VLOOKUP(D505,数据库!$A$1:$J$64584,2,FALSE)</f>
        <v>KGY4/+V</v>
      </c>
      <c r="C506" s="60" t="s">
        <v>17</v>
      </c>
      <c r="D506" s="58" t="str">
        <f>VLOOKUP(D505,数据库!$A$1:$J$64584,3,FALSE)</f>
        <v>延时板/P24</v>
      </c>
      <c r="E506" s="24"/>
      <c r="F506" s="61" t="s">
        <v>16</v>
      </c>
      <c r="G506" s="58" t="str">
        <f>VLOOKUP(I505,数据库!$A$1:$J$64584,2,FALSE)</f>
        <v>KGY4/+V</v>
      </c>
      <c r="H506" s="60" t="s">
        <v>17</v>
      </c>
      <c r="I506" s="58" t="str">
        <f>VLOOKUP(I505,数据库!$A$1:$J$64584,3,FALSE)</f>
        <v>JSQ/2</v>
      </c>
      <c r="J506" s="24"/>
      <c r="K506" s="61" t="s">
        <v>16</v>
      </c>
      <c r="L506" s="58" t="str">
        <f>VLOOKUP(N505,数据库!$A$1:$J$64584,2,FALSE)</f>
        <v>KGY4/-V</v>
      </c>
      <c r="M506" s="60" t="s">
        <v>17</v>
      </c>
      <c r="N506" s="58" t="str">
        <f>VLOOKUP(N505,数据库!$A$1:$J$64584,3,FALSE)</f>
        <v>延时板/GD24</v>
      </c>
    </row>
    <row r="507" spans="1:14" x14ac:dyDescent="0.15">
      <c r="A507" s="60" t="s">
        <v>251</v>
      </c>
      <c r="B507" s="58" t="str">
        <f>VLOOKUP(D505,数据库!$A$1:$J$64584,6,FALSE)</f>
        <v>420：蓝4</v>
      </c>
      <c r="C507" s="58" t="s">
        <v>19</v>
      </c>
      <c r="D507" s="58" t="str">
        <f>VLOOKUP(D505,数据库!$A$1:$J$64584,7,FALSE)</f>
        <v>红针</v>
      </c>
      <c r="E507" s="24"/>
      <c r="F507" s="61" t="s">
        <v>251</v>
      </c>
      <c r="G507" s="58" t="str">
        <f>VLOOKUP(I505,数据库!$A$1:$J$64584,6,FALSE)</f>
        <v>419：蓝4</v>
      </c>
      <c r="H507" s="58" t="s">
        <v>19</v>
      </c>
      <c r="I507" s="58" t="str">
        <f>VLOOKUP(I505,数据库!$A$1:$J$64584,7,FALSE)</f>
        <v>536</v>
      </c>
      <c r="J507" s="24"/>
      <c r="K507" s="61" t="s">
        <v>251</v>
      </c>
      <c r="L507" s="58" t="str">
        <f>VLOOKUP(N505,数据库!$A$1:$J$64584,6,FALSE)</f>
        <v>红4</v>
      </c>
      <c r="M507" s="58" t="s">
        <v>19</v>
      </c>
      <c r="N507" s="58" t="str">
        <f>VLOOKUP(N505,数据库!$A$1:$J$64584,7,FALSE)</f>
        <v>红针</v>
      </c>
    </row>
    <row r="508" spans="1:14" x14ac:dyDescent="0.15">
      <c r="A508" s="58" t="s">
        <v>247</v>
      </c>
      <c r="B508" s="58" t="str">
        <f>VLOOKUP(D505,数据库!$A$1:$J$64584,5,FALSE)</f>
        <v>0.5黑</v>
      </c>
      <c r="C508" s="26" t="s">
        <v>248</v>
      </c>
      <c r="D508" s="58" t="e">
        <f>VLOOKUP(D505,数据库!$A$1:$J$64584,11,FALSE)</f>
        <v>#REF!</v>
      </c>
      <c r="E508" s="24"/>
      <c r="F508" s="60" t="s">
        <v>247</v>
      </c>
      <c r="G508" s="58" t="str">
        <f>VLOOKUP(I505,数据库!$A$1:$J$64584,5,FALSE)</f>
        <v>0.5黑</v>
      </c>
      <c r="H508" s="26" t="s">
        <v>248</v>
      </c>
      <c r="I508" s="58" t="e">
        <f>VLOOKUP(I505,数据库!$A$1:$J$64584,11,FALSE)</f>
        <v>#REF!</v>
      </c>
      <c r="J508" s="24"/>
      <c r="K508" s="60" t="s">
        <v>247</v>
      </c>
      <c r="L508" s="58" t="str">
        <f>VLOOKUP(N505,数据库!$A$1:$J$64584,5,FALSE)</f>
        <v>0.5黑</v>
      </c>
      <c r="M508" s="26" t="s">
        <v>248</v>
      </c>
      <c r="N508" s="26" t="e">
        <f>VLOOKUP(N505,数据库!$A$1:$J$64584,11,FALSE)</f>
        <v>#REF!</v>
      </c>
    </row>
    <row r="509" spans="1:14" x14ac:dyDescent="0.15">
      <c r="A509" s="58" t="s">
        <v>249</v>
      </c>
      <c r="B509" s="58">
        <f>VLOOKUP(D505,数据库!$A$1:$J$64584,9,FALSE)</f>
        <v>0</v>
      </c>
      <c r="C509" s="60" t="s">
        <v>280</v>
      </c>
      <c r="D509" s="26">
        <v>20</v>
      </c>
      <c r="E509" s="24"/>
      <c r="F509" s="60" t="s">
        <v>249</v>
      </c>
      <c r="G509" s="58">
        <f>VLOOKUP(I505,数据库!$A$1:$J$64584,9,FALSE)</f>
        <v>0</v>
      </c>
      <c r="H509" s="60" t="s">
        <v>280</v>
      </c>
      <c r="I509" s="26">
        <v>20</v>
      </c>
      <c r="J509" s="24"/>
      <c r="K509" s="60" t="s">
        <v>249</v>
      </c>
      <c r="L509" s="58">
        <f>VLOOKUP(N505,数据库!$A$1:$J$64584,9,FALSE)</f>
        <v>0</v>
      </c>
      <c r="M509" s="60" t="s">
        <v>280</v>
      </c>
      <c r="N509" s="60">
        <v>20</v>
      </c>
    </row>
    <row r="510" spans="1:14" x14ac:dyDescent="0.15">
      <c r="A510" s="58" t="s">
        <v>250</v>
      </c>
      <c r="B510" s="279" t="str">
        <f>VLOOKUP(D505,数据库!$A$1:$J$64584,4,FALSE)</f>
        <v>异步货梯</v>
      </c>
      <c r="C510" s="280"/>
      <c r="D510" s="281"/>
      <c r="E510" s="24"/>
      <c r="F510" s="58" t="s">
        <v>250</v>
      </c>
      <c r="G510" s="279" t="str">
        <f>VLOOKUP(I505,数据库!$A$1:$J$64584,4,FALSE)</f>
        <v>异步货梯</v>
      </c>
      <c r="H510" s="280"/>
      <c r="I510" s="281"/>
      <c r="J510" s="24"/>
      <c r="K510" s="58" t="s">
        <v>250</v>
      </c>
      <c r="L510" s="279" t="str">
        <f>VLOOKUP(N505,数据库!$A$1:$J$64584,4,FALSE)</f>
        <v>异步货梯</v>
      </c>
      <c r="M510" s="280"/>
      <c r="N510" s="281"/>
    </row>
    <row r="511" spans="1:14" x14ac:dyDescent="0.15">
      <c r="A511" s="16"/>
      <c r="B511" s="16"/>
      <c r="C511" s="16"/>
      <c r="D511" s="80"/>
      <c r="E511" s="16"/>
      <c r="F511" s="80"/>
      <c r="G511" s="16"/>
      <c r="H511" s="16"/>
      <c r="I511" s="80"/>
      <c r="J511" s="16"/>
      <c r="K511" s="80"/>
      <c r="L511" s="16"/>
      <c r="M511" s="16"/>
      <c r="N511" s="16"/>
    </row>
    <row r="512" spans="1:14" x14ac:dyDescent="0.15">
      <c r="A512" s="277" t="s">
        <v>300</v>
      </c>
      <c r="B512" s="278"/>
      <c r="C512" s="60" t="s">
        <v>0</v>
      </c>
      <c r="D512" s="58">
        <f>D505+3</f>
        <v>422</v>
      </c>
      <c r="E512" s="24"/>
      <c r="F512" s="277" t="s">
        <v>300</v>
      </c>
      <c r="G512" s="278"/>
      <c r="H512" s="60" t="s">
        <v>0</v>
      </c>
      <c r="I512" s="58">
        <f>I505+3</f>
        <v>423</v>
      </c>
      <c r="J512" s="24"/>
      <c r="K512" s="277" t="s">
        <v>300</v>
      </c>
      <c r="L512" s="278"/>
      <c r="M512" s="60" t="s">
        <v>0</v>
      </c>
      <c r="N512" s="58">
        <f>N505+3</f>
        <v>424</v>
      </c>
    </row>
    <row r="513" spans="1:14" x14ac:dyDescent="0.15">
      <c r="A513" s="60" t="s">
        <v>16</v>
      </c>
      <c r="B513" s="58" t="str">
        <f>VLOOKUP(D512,数据库!$A$1:$J$64584,2,FALSE)</f>
        <v>JSQ/1</v>
      </c>
      <c r="C513" s="60" t="s">
        <v>17</v>
      </c>
      <c r="D513" s="58" t="str">
        <f>VLOOKUP(D512,数据库!$A$1:$J$64584,3,FALSE)</f>
        <v>FWK/4</v>
      </c>
      <c r="E513" s="24"/>
      <c r="F513" s="61" t="s">
        <v>16</v>
      </c>
      <c r="G513" s="58" t="str">
        <f>VLOOKUP(I512,数据库!$A$1:$J$64584,2,FALSE)</f>
        <v>JSQ/3</v>
      </c>
      <c r="H513" s="60" t="s">
        <v>17</v>
      </c>
      <c r="I513" s="58" t="str">
        <f>VLOOKUP(I512,数据库!$A$1:$J$64584,3,FALSE)</f>
        <v>CE5</v>
      </c>
      <c r="J513" s="24"/>
      <c r="K513" s="61" t="s">
        <v>16</v>
      </c>
      <c r="L513" s="58" t="str">
        <f>VLOOKUP(N512,数据库!$A$1:$J$64584,2,FALSE)</f>
        <v>JSQ/4</v>
      </c>
      <c r="M513" s="60" t="s">
        <v>17</v>
      </c>
      <c r="N513" s="58" t="str">
        <f>VLOOKUP(N512,数据库!$A$1:$J$64584,3,FALSE)</f>
        <v>FWK/3</v>
      </c>
    </row>
    <row r="514" spans="1:14" x14ac:dyDescent="0.15">
      <c r="A514" s="60" t="s">
        <v>251</v>
      </c>
      <c r="B514" s="58" t="str">
        <f>VLOOKUP(D512,数据库!$A$1:$J$64584,6,FALSE)</f>
        <v>536</v>
      </c>
      <c r="C514" s="58" t="s">
        <v>19</v>
      </c>
      <c r="D514" s="58" t="str">
        <f>VLOOKUP(D512,数据库!$A$1:$J$64584,7,FALSE)</f>
        <v xml:space="preserve">红4 </v>
      </c>
      <c r="E514" s="24"/>
      <c r="F514" s="61" t="s">
        <v>251</v>
      </c>
      <c r="G514" s="58" t="str">
        <f>VLOOKUP(I512,数据库!$A$1:$J$64584,6,FALSE)</f>
        <v>536</v>
      </c>
      <c r="H514" s="58" t="s">
        <v>19</v>
      </c>
      <c r="I514" s="58" t="str">
        <f>VLOOKUP(I512,数据库!$A$1:$J$64584,7,FALSE)</f>
        <v>剥13</v>
      </c>
      <c r="J514" s="24"/>
      <c r="K514" s="61" t="s">
        <v>251</v>
      </c>
      <c r="L514" s="58" t="str">
        <f>VLOOKUP(N512,数据库!$A$1:$J$64584,6,FALSE)</f>
        <v>536</v>
      </c>
      <c r="M514" s="58" t="s">
        <v>19</v>
      </c>
      <c r="N514" s="58" t="str">
        <f>VLOOKUP(N512,数据库!$A$1:$J$64584,7,FALSE)</f>
        <v xml:space="preserve">红4 </v>
      </c>
    </row>
    <row r="515" spans="1:14" x14ac:dyDescent="0.15">
      <c r="A515" s="58" t="s">
        <v>247</v>
      </c>
      <c r="B515" s="58" t="str">
        <f>VLOOKUP(D512,数据库!$A$1:$J$64584,5,FALSE)</f>
        <v>0.5黑</v>
      </c>
      <c r="C515" s="26" t="s">
        <v>248</v>
      </c>
      <c r="D515" s="58" t="e">
        <f>VLOOKUP(D512,数据库!$A$1:$J$64584,11,FALSE)</f>
        <v>#REF!</v>
      </c>
      <c r="E515" s="24"/>
      <c r="F515" s="60" t="s">
        <v>247</v>
      </c>
      <c r="G515" s="58" t="str">
        <f>VLOOKUP(I512,数据库!$A$1:$J$64584,5,FALSE)</f>
        <v>0.5黑</v>
      </c>
      <c r="H515" s="26" t="s">
        <v>248</v>
      </c>
      <c r="I515" s="58" t="e">
        <f>VLOOKUP(I512,数据库!$A$1:$J$64584,11,FALSE)</f>
        <v>#REF!</v>
      </c>
      <c r="J515" s="24"/>
      <c r="K515" s="60" t="s">
        <v>247</v>
      </c>
      <c r="L515" s="58" t="str">
        <f>VLOOKUP(N512,数据库!$A$1:$J$64584,5,FALSE)</f>
        <v>0.5黑</v>
      </c>
      <c r="M515" s="26" t="s">
        <v>248</v>
      </c>
      <c r="N515" s="26" t="e">
        <f>VLOOKUP(N512,数据库!$A$1:$J$64584,11,FALSE)</f>
        <v>#REF!</v>
      </c>
    </row>
    <row r="516" spans="1:14" x14ac:dyDescent="0.15">
      <c r="A516" s="58" t="s">
        <v>249</v>
      </c>
      <c r="B516" s="58">
        <f>VLOOKUP(D512,数据库!$A$1:$J$64584,9,FALSE)</f>
        <v>0</v>
      </c>
      <c r="C516" s="60" t="s">
        <v>280</v>
      </c>
      <c r="D516" s="26">
        <v>20</v>
      </c>
      <c r="E516" s="24"/>
      <c r="F516" s="60" t="s">
        <v>249</v>
      </c>
      <c r="G516" s="58">
        <f>VLOOKUP(I512,数据库!$A$1:$J$64584,9,FALSE)</f>
        <v>0</v>
      </c>
      <c r="H516" s="60" t="s">
        <v>280</v>
      </c>
      <c r="I516" s="26">
        <v>20</v>
      </c>
      <c r="J516" s="24"/>
      <c r="K516" s="60" t="s">
        <v>249</v>
      </c>
      <c r="L516" s="58">
        <f>VLOOKUP(N512,数据库!$A$1:$J$64584,9,FALSE)</f>
        <v>0</v>
      </c>
      <c r="M516" s="60" t="s">
        <v>280</v>
      </c>
      <c r="N516" s="60">
        <v>20</v>
      </c>
    </row>
    <row r="517" spans="1:14" x14ac:dyDescent="0.15">
      <c r="A517" s="58" t="s">
        <v>250</v>
      </c>
      <c r="B517" s="279" t="str">
        <f>VLOOKUP(D512,数据库!$A$1:$J$64584,4,FALSE)</f>
        <v>异步货梯</v>
      </c>
      <c r="C517" s="280"/>
      <c r="D517" s="281"/>
      <c r="E517" s="24"/>
      <c r="F517" s="58" t="s">
        <v>250</v>
      </c>
      <c r="G517" s="279" t="str">
        <f>VLOOKUP(I512,数据库!$A$1:$J$64584,4,FALSE)</f>
        <v>异步货梯</v>
      </c>
      <c r="H517" s="280"/>
      <c r="I517" s="281"/>
      <c r="J517" s="24"/>
      <c r="K517" s="58" t="s">
        <v>250</v>
      </c>
      <c r="L517" s="279" t="str">
        <f>VLOOKUP(N512,数据库!$A$1:$J$64584,4,FALSE)</f>
        <v>异步货梯</v>
      </c>
      <c r="M517" s="280"/>
      <c r="N517" s="281"/>
    </row>
    <row r="518" spans="1:14" x14ac:dyDescent="0.15">
      <c r="A518" s="16"/>
      <c r="B518" s="16"/>
      <c r="C518" s="16"/>
      <c r="D518" s="80"/>
      <c r="E518" s="16"/>
      <c r="F518" s="80"/>
      <c r="G518" s="16"/>
      <c r="H518" s="16"/>
      <c r="I518" s="80"/>
      <c r="J518" s="16"/>
      <c r="K518" s="80"/>
      <c r="L518" s="16"/>
      <c r="M518" s="16"/>
      <c r="N518" s="16"/>
    </row>
    <row r="519" spans="1:14" x14ac:dyDescent="0.15">
      <c r="A519" s="277" t="s">
        <v>300</v>
      </c>
      <c r="B519" s="278"/>
      <c r="C519" s="60" t="s">
        <v>0</v>
      </c>
      <c r="D519" s="58">
        <f>D512+3</f>
        <v>425</v>
      </c>
      <c r="E519" s="24"/>
      <c r="F519" s="277" t="s">
        <v>300</v>
      </c>
      <c r="G519" s="278"/>
      <c r="H519" s="60" t="s">
        <v>0</v>
      </c>
      <c r="I519" s="58">
        <f>I512+3</f>
        <v>426</v>
      </c>
      <c r="J519" s="24"/>
      <c r="K519" s="277" t="s">
        <v>300</v>
      </c>
      <c r="L519" s="278"/>
      <c r="M519" s="60" t="s">
        <v>0</v>
      </c>
      <c r="N519" s="58">
        <f>N512+3</f>
        <v>427</v>
      </c>
    </row>
    <row r="520" spans="1:14" x14ac:dyDescent="0.15">
      <c r="A520" s="60" t="s">
        <v>16</v>
      </c>
      <c r="B520" s="58" t="str">
        <f>VLOOKUP(D519,数据库!$A$1:$J$64584,2,FALSE)</f>
        <v>JSQ/5</v>
      </c>
      <c r="C520" s="60" t="s">
        <v>17</v>
      </c>
      <c r="D520" s="58" t="str">
        <f>VLOOKUP(D519,数据库!$A$1:$J$64584,3,FALSE)</f>
        <v>延时板/GND</v>
      </c>
      <c r="E520" s="24"/>
      <c r="F520" s="61" t="s">
        <v>16</v>
      </c>
      <c r="G520" s="58" t="str">
        <f>VLOOKUP(I519,数据库!$A$1:$J$64584,2,FALSE)</f>
        <v>JSQ/6</v>
      </c>
      <c r="H520" s="60" t="s">
        <v>17</v>
      </c>
      <c r="I520" s="58" t="str">
        <f>VLOOKUP(I519,数据库!$A$1:$J$64584,3,FALSE)</f>
        <v>PE</v>
      </c>
      <c r="J520" s="24"/>
      <c r="K520" s="61" t="s">
        <v>16</v>
      </c>
      <c r="L520" s="58" t="str">
        <f>VLOOKUP(N519,数据库!$A$1:$J$64584,2,FALSE)</f>
        <v>JSQ/7</v>
      </c>
      <c r="M520" s="60" t="s">
        <v>17</v>
      </c>
      <c r="N520" s="58" t="str">
        <f>VLOOKUP(N519,数据库!$A$1:$J$64584,3,FALSE)</f>
        <v>XS/4</v>
      </c>
    </row>
    <row r="521" spans="1:14" x14ac:dyDescent="0.15">
      <c r="A521" s="60" t="s">
        <v>251</v>
      </c>
      <c r="B521" s="58" t="str">
        <f>VLOOKUP(D519,数据库!$A$1:$J$64584,6,FALSE)</f>
        <v>536</v>
      </c>
      <c r="C521" s="58" t="s">
        <v>19</v>
      </c>
      <c r="D521" s="58" t="str">
        <f>VLOOKUP(D519,数据库!$A$1:$J$64584,7,FALSE)</f>
        <v>红针</v>
      </c>
      <c r="E521" s="24"/>
      <c r="F521" s="61" t="s">
        <v>251</v>
      </c>
      <c r="G521" s="58" t="str">
        <f>VLOOKUP(I519,数据库!$A$1:$J$64584,6,FALSE)</f>
        <v>536</v>
      </c>
      <c r="H521" s="58" t="s">
        <v>19</v>
      </c>
      <c r="I521" s="58" t="str">
        <f>VLOOKUP(I519,数据库!$A$1:$J$64584,7,FALSE)</f>
        <v>蓝6圆</v>
      </c>
      <c r="J521" s="24"/>
      <c r="K521" s="61" t="s">
        <v>251</v>
      </c>
      <c r="L521" s="58" t="str">
        <f>VLOOKUP(N519,数据库!$A$1:$J$64584,6,FALSE)</f>
        <v>536</v>
      </c>
      <c r="M521" s="58" t="s">
        <v>19</v>
      </c>
      <c r="N521" s="58" t="str">
        <f>VLOOKUP(N519,数据库!$A$1:$J$64584,7,FALSE)</f>
        <v>5556T</v>
      </c>
    </row>
    <row r="522" spans="1:14" x14ac:dyDescent="0.15">
      <c r="A522" s="58" t="s">
        <v>247</v>
      </c>
      <c r="B522" s="58" t="str">
        <f>VLOOKUP(D519,数据库!$A$1:$J$64584,5,FALSE)</f>
        <v>0.5黑</v>
      </c>
      <c r="C522" s="26" t="s">
        <v>248</v>
      </c>
      <c r="D522" s="58" t="e">
        <f>VLOOKUP(D519,数据库!$A$1:$J$64584,11,FALSE)</f>
        <v>#REF!</v>
      </c>
      <c r="E522" s="24"/>
      <c r="F522" s="60" t="s">
        <v>247</v>
      </c>
      <c r="G522" s="58" t="str">
        <f>VLOOKUP(I519,数据库!$A$1:$J$64584,5,FALSE)</f>
        <v>2.5黄绿</v>
      </c>
      <c r="H522" s="26" t="s">
        <v>248</v>
      </c>
      <c r="I522" s="58" t="e">
        <f>VLOOKUP(I519,数据库!$A$1:$J$64584,11,FALSE)</f>
        <v>#REF!</v>
      </c>
      <c r="J522" s="24"/>
      <c r="K522" s="60" t="s">
        <v>247</v>
      </c>
      <c r="L522" s="58" t="str">
        <f>VLOOKUP(N519,数据库!$A$1:$J$64584,5,FALSE)</f>
        <v>0.5黑</v>
      </c>
      <c r="M522" s="26" t="s">
        <v>248</v>
      </c>
      <c r="N522" s="26" t="e">
        <f>VLOOKUP(N519,数据库!$A$1:$J$64584,11,FALSE)</f>
        <v>#REF!</v>
      </c>
    </row>
    <row r="523" spans="1:14" x14ac:dyDescent="0.15">
      <c r="A523" s="58" t="s">
        <v>249</v>
      </c>
      <c r="B523" s="58">
        <f>VLOOKUP(D519,数据库!$A$1:$J$64584,9,FALSE)</f>
        <v>0</v>
      </c>
      <c r="C523" s="60" t="s">
        <v>280</v>
      </c>
      <c r="D523" s="26">
        <v>20</v>
      </c>
      <c r="E523" s="24"/>
      <c r="F523" s="60" t="s">
        <v>249</v>
      </c>
      <c r="G523" s="58">
        <f>VLOOKUP(I519,数据库!$A$1:$J$64584,9,FALSE)</f>
        <v>0</v>
      </c>
      <c r="H523" s="60" t="s">
        <v>280</v>
      </c>
      <c r="I523" s="26">
        <v>20</v>
      </c>
      <c r="J523" s="24"/>
      <c r="K523" s="60" t="s">
        <v>249</v>
      </c>
      <c r="L523" s="58">
        <f>VLOOKUP(N519,数据库!$A$1:$J$64584,9,FALSE)</f>
        <v>0</v>
      </c>
      <c r="M523" s="60" t="s">
        <v>280</v>
      </c>
      <c r="N523" s="60">
        <v>20</v>
      </c>
    </row>
    <row r="524" spans="1:14" x14ac:dyDescent="0.15">
      <c r="A524" s="58" t="s">
        <v>250</v>
      </c>
      <c r="B524" s="279" t="str">
        <f>VLOOKUP(D519,数据库!$A$1:$J$64584,4,FALSE)</f>
        <v>异步货梯</v>
      </c>
      <c r="C524" s="280"/>
      <c r="D524" s="281"/>
      <c r="E524" s="24"/>
      <c r="F524" s="58" t="s">
        <v>250</v>
      </c>
      <c r="G524" s="279" t="str">
        <f>VLOOKUP(I519,数据库!$A$1:$J$64584,4,FALSE)</f>
        <v>异步货梯</v>
      </c>
      <c r="H524" s="280"/>
      <c r="I524" s="281"/>
      <c r="J524" s="24"/>
      <c r="K524" s="58" t="s">
        <v>250</v>
      </c>
      <c r="L524" s="279" t="str">
        <f>VLOOKUP(N519,数据库!$A$1:$J$64584,4,FALSE)</f>
        <v>异步货梯</v>
      </c>
      <c r="M524" s="280"/>
      <c r="N524" s="281"/>
    </row>
    <row r="525" spans="1:14" x14ac:dyDescent="0.15">
      <c r="A525" s="16"/>
      <c r="B525" s="16"/>
      <c r="C525" s="16"/>
      <c r="D525" s="80"/>
      <c r="E525" s="16"/>
      <c r="F525" s="80"/>
      <c r="G525" s="16"/>
      <c r="H525" s="16"/>
      <c r="I525" s="80"/>
      <c r="J525" s="16"/>
      <c r="K525" s="80"/>
      <c r="L525" s="16"/>
      <c r="M525" s="16"/>
      <c r="N525" s="16"/>
    </row>
    <row r="526" spans="1:14" x14ac:dyDescent="0.15">
      <c r="A526" s="277" t="s">
        <v>300</v>
      </c>
      <c r="B526" s="278"/>
      <c r="C526" s="60" t="s">
        <v>0</v>
      </c>
      <c r="D526" s="58">
        <f>D519+3</f>
        <v>428</v>
      </c>
      <c r="E526" s="24"/>
      <c r="F526" s="277" t="s">
        <v>300</v>
      </c>
      <c r="G526" s="278"/>
      <c r="H526" s="60" t="s">
        <v>0</v>
      </c>
      <c r="I526" s="58">
        <f>I519+3</f>
        <v>429</v>
      </c>
      <c r="J526" s="24"/>
      <c r="K526" s="277" t="s">
        <v>300</v>
      </c>
      <c r="L526" s="278"/>
      <c r="M526" s="60" t="s">
        <v>0</v>
      </c>
      <c r="N526" s="58">
        <f>N519+3</f>
        <v>430</v>
      </c>
    </row>
    <row r="527" spans="1:14" x14ac:dyDescent="0.15">
      <c r="A527" s="60" t="s">
        <v>16</v>
      </c>
      <c r="B527" s="58" t="str">
        <f>VLOOKUP(D526,数据库!$A$1:$J$64584,2,FALSE)</f>
        <v>JSQ/8</v>
      </c>
      <c r="C527" s="60" t="s">
        <v>17</v>
      </c>
      <c r="D527" s="58" t="str">
        <f>VLOOKUP(D526,数据库!$A$1:$J$64584,3,FALSE)</f>
        <v>FTK/1</v>
      </c>
      <c r="E527" s="24"/>
      <c r="F527" s="61" t="s">
        <v>16</v>
      </c>
      <c r="G527" s="58" t="str">
        <f>VLOOKUP(I526,数据库!$A$1:$J$64584,2,FALSE)</f>
        <v>GRU/S5</v>
      </c>
      <c r="H527" s="60" t="s">
        <v>17</v>
      </c>
      <c r="I527" s="58" t="str">
        <f>VLOOKUP(I526,数据库!$A$1:$J$64584,3,FALSE)</f>
        <v>延时板/24V</v>
      </c>
      <c r="J527" s="24"/>
      <c r="K527" s="61" t="s">
        <v>16</v>
      </c>
      <c r="L527" s="58" t="str">
        <f>VLOOKUP(N526,数据库!$A$1:$J$64584,2,FALSE)</f>
        <v>GRU/S6</v>
      </c>
      <c r="M527" s="60" t="s">
        <v>17</v>
      </c>
      <c r="N527" s="58" t="str">
        <f>VLOOKUP(N526,数据库!$A$1:$J$64584,3,FALSE)</f>
        <v>XS/3</v>
      </c>
    </row>
    <row r="528" spans="1:14" x14ac:dyDescent="0.15">
      <c r="A528" s="60" t="s">
        <v>251</v>
      </c>
      <c r="B528" s="58" t="str">
        <f>VLOOKUP(D526,数据库!$A$1:$J$64584,6,FALSE)</f>
        <v>536</v>
      </c>
      <c r="C528" s="58" t="s">
        <v>19</v>
      </c>
      <c r="D528" s="58" t="str">
        <f>VLOOKUP(D526,数据库!$A$1:$J$64584,7,FALSE)</f>
        <v>红4</v>
      </c>
      <c r="E528" s="24"/>
      <c r="F528" s="61" t="s">
        <v>251</v>
      </c>
      <c r="G528" s="58" t="str">
        <f>VLOOKUP(I526,数据库!$A$1:$J$64584,6,FALSE)</f>
        <v>红针</v>
      </c>
      <c r="H528" s="58" t="s">
        <v>19</v>
      </c>
      <c r="I528" s="58" t="str">
        <f>VLOOKUP(I526,数据库!$A$1:$J$64584,7,FALSE)</f>
        <v>红针</v>
      </c>
      <c r="J528" s="24"/>
      <c r="K528" s="61" t="s">
        <v>251</v>
      </c>
      <c r="L528" s="58" t="str">
        <f>VLOOKUP(N526,数据库!$A$1:$J$64584,6,FALSE)</f>
        <v>红针</v>
      </c>
      <c r="M528" s="58" t="s">
        <v>19</v>
      </c>
      <c r="N528" s="58" t="str">
        <f>VLOOKUP(N526,数据库!$A$1:$J$64584,7,FALSE)</f>
        <v>5556T</v>
      </c>
    </row>
    <row r="529" spans="1:14" x14ac:dyDescent="0.15">
      <c r="A529" s="58" t="s">
        <v>247</v>
      </c>
      <c r="B529" s="58" t="str">
        <f>VLOOKUP(D526,数据库!$A$1:$J$64584,5,FALSE)</f>
        <v>0.5黑</v>
      </c>
      <c r="C529" s="26" t="s">
        <v>248</v>
      </c>
      <c r="D529" s="58" t="e">
        <f>VLOOKUP(D526,数据库!$A$1:$J$64584,11,FALSE)</f>
        <v>#REF!</v>
      </c>
      <c r="E529" s="24"/>
      <c r="F529" s="60" t="s">
        <v>247</v>
      </c>
      <c r="G529" s="58" t="str">
        <f>VLOOKUP(I526,数据库!$A$1:$J$64584,5,FALSE)</f>
        <v>0.5黑</v>
      </c>
      <c r="H529" s="26" t="s">
        <v>248</v>
      </c>
      <c r="I529" s="58" t="e">
        <f>VLOOKUP(I526,数据库!$A$1:$J$64584,11,FALSE)</f>
        <v>#REF!</v>
      </c>
      <c r="J529" s="24"/>
      <c r="K529" s="60" t="s">
        <v>247</v>
      </c>
      <c r="L529" s="58" t="str">
        <f>VLOOKUP(N526,数据库!$A$1:$J$64584,5,FALSE)</f>
        <v>0.5黑</v>
      </c>
      <c r="M529" s="26" t="s">
        <v>248</v>
      </c>
      <c r="N529" s="26" t="e">
        <f>VLOOKUP(N526,数据库!$A$1:$J$64584,11,FALSE)</f>
        <v>#REF!</v>
      </c>
    </row>
    <row r="530" spans="1:14" x14ac:dyDescent="0.15">
      <c r="A530" s="58" t="s">
        <v>249</v>
      </c>
      <c r="B530" s="58">
        <f>VLOOKUP(D526,数据库!$A$1:$J$64584,9,FALSE)</f>
        <v>0</v>
      </c>
      <c r="C530" s="60" t="s">
        <v>280</v>
      </c>
      <c r="D530" s="26">
        <v>20</v>
      </c>
      <c r="E530" s="24"/>
      <c r="F530" s="60" t="s">
        <v>249</v>
      </c>
      <c r="G530" s="58">
        <f>VLOOKUP(I526,数据库!$A$1:$J$64584,9,FALSE)</f>
        <v>0</v>
      </c>
      <c r="H530" s="60" t="s">
        <v>280</v>
      </c>
      <c r="I530" s="26">
        <v>20</v>
      </c>
      <c r="J530" s="24"/>
      <c r="K530" s="60" t="s">
        <v>249</v>
      </c>
      <c r="L530" s="58">
        <f>VLOOKUP(N526,数据库!$A$1:$J$64584,9,FALSE)</f>
        <v>0</v>
      </c>
      <c r="M530" s="60" t="s">
        <v>280</v>
      </c>
      <c r="N530" s="60">
        <v>20</v>
      </c>
    </row>
    <row r="531" spans="1:14" x14ac:dyDescent="0.15">
      <c r="A531" s="58" t="s">
        <v>250</v>
      </c>
      <c r="B531" s="279" t="str">
        <f>VLOOKUP(D526,数据库!$A$1:$J$64584,4,FALSE)</f>
        <v>异步货梯</v>
      </c>
      <c r="C531" s="280"/>
      <c r="D531" s="281"/>
      <c r="E531" s="24"/>
      <c r="F531" s="58" t="s">
        <v>250</v>
      </c>
      <c r="G531" s="279" t="str">
        <f>VLOOKUP(I526,数据库!$A$1:$J$64584,4,FALSE)</f>
        <v>异步货梯</v>
      </c>
      <c r="H531" s="280"/>
      <c r="I531" s="281"/>
      <c r="J531" s="24"/>
      <c r="K531" s="58" t="s">
        <v>250</v>
      </c>
      <c r="L531" s="279" t="str">
        <f>VLOOKUP(N526,数据库!$A$1:$J$64584,4,FALSE)</f>
        <v>异步货梯</v>
      </c>
      <c r="M531" s="280"/>
      <c r="N531" s="281"/>
    </row>
    <row r="532" spans="1:14" x14ac:dyDescent="0.15">
      <c r="A532" s="16"/>
      <c r="B532" s="16"/>
      <c r="C532" s="16"/>
      <c r="D532" s="80"/>
      <c r="E532" s="16"/>
      <c r="F532" s="80"/>
      <c r="G532" s="16"/>
      <c r="H532" s="16"/>
      <c r="I532" s="80"/>
      <c r="J532" s="16"/>
      <c r="K532" s="80"/>
      <c r="L532" s="16"/>
      <c r="M532" s="16"/>
      <c r="N532" s="16"/>
    </row>
    <row r="533" spans="1:14" x14ac:dyDescent="0.15">
      <c r="A533" s="277" t="s">
        <v>300</v>
      </c>
      <c r="B533" s="278"/>
      <c r="C533" s="60" t="s">
        <v>0</v>
      </c>
      <c r="D533" s="58">
        <f>D526+3</f>
        <v>431</v>
      </c>
      <c r="E533" s="24"/>
      <c r="F533" s="277" t="s">
        <v>300</v>
      </c>
      <c r="G533" s="278"/>
      <c r="H533" s="60" t="s">
        <v>0</v>
      </c>
      <c r="I533" s="58">
        <f>I526+3</f>
        <v>432</v>
      </c>
      <c r="J533" s="24"/>
      <c r="K533" s="277" t="s">
        <v>300</v>
      </c>
      <c r="L533" s="278"/>
      <c r="M533" s="60" t="s">
        <v>0</v>
      </c>
      <c r="N533" s="58">
        <f>N526+3</f>
        <v>433</v>
      </c>
    </row>
    <row r="534" spans="1:14" x14ac:dyDescent="0.15">
      <c r="A534" s="60" t="s">
        <v>16</v>
      </c>
      <c r="B534" s="58" t="str">
        <f>VLOOKUP(D533,数据库!$A$1:$J$64584,2,FALSE)</f>
        <v>MSC/53</v>
      </c>
      <c r="C534" s="60" t="s">
        <v>17</v>
      </c>
      <c r="D534" s="58" t="str">
        <f>VLOOKUP(D533,数据库!$A$1:$J$64584,3,FALSE)</f>
        <v>CE24</v>
      </c>
      <c r="E534" s="24"/>
      <c r="F534" s="61" t="s">
        <v>16</v>
      </c>
      <c r="G534" s="58" t="str">
        <f>VLOOKUP(I533,数据库!$A$1:$J$64584,2,FALSE)</f>
        <v>MSC/54</v>
      </c>
      <c r="H534" s="60" t="s">
        <v>17</v>
      </c>
      <c r="I534" s="58" t="str">
        <f>VLOOKUP(I533,数据库!$A$1:$J$64584,3,FALSE)</f>
        <v>GRU/SZ</v>
      </c>
      <c r="J534" s="24"/>
      <c r="K534" s="61" t="s">
        <v>16</v>
      </c>
      <c r="L534" s="58" t="str">
        <f>VLOOKUP(N533,数据库!$A$1:$J$64584,2,FALSE)</f>
        <v>FTK/1</v>
      </c>
      <c r="M534" s="60" t="s">
        <v>17</v>
      </c>
      <c r="N534" s="58" t="str">
        <f>VLOOKUP(N533,数据库!$A$1:$J$64584,3,FALSE)</f>
        <v>PLD/2</v>
      </c>
    </row>
    <row r="535" spans="1:14" x14ac:dyDescent="0.15">
      <c r="A535" s="60" t="s">
        <v>251</v>
      </c>
      <c r="B535" s="58" t="str">
        <f>VLOOKUP(D533,数据库!$A$1:$J$64584,6,FALSE)</f>
        <v xml:space="preserve">红4 </v>
      </c>
      <c r="C535" s="58" t="s">
        <v>19</v>
      </c>
      <c r="D535" s="58" t="str">
        <f>VLOOKUP(D533,数据库!$A$1:$J$64584,7,FALSE)</f>
        <v>剥13</v>
      </c>
      <c r="E535" s="24"/>
      <c r="F535" s="61" t="s">
        <v>251</v>
      </c>
      <c r="G535" s="58" t="str">
        <f>VLOOKUP(I533,数据库!$A$1:$J$64584,6,FALSE)</f>
        <v>红4</v>
      </c>
      <c r="H535" s="58" t="s">
        <v>19</v>
      </c>
      <c r="I535" s="58" t="str">
        <f>VLOOKUP(I533,数据库!$A$1:$J$64584,7,FALSE)</f>
        <v xml:space="preserve">红针 </v>
      </c>
      <c r="J535" s="24"/>
      <c r="K535" s="61" t="s">
        <v>251</v>
      </c>
      <c r="L535" s="58" t="str">
        <f>VLOOKUP(N533,数据库!$A$1:$J$64584,6,FALSE)</f>
        <v>红4</v>
      </c>
      <c r="M535" s="58" t="s">
        <v>19</v>
      </c>
      <c r="N535" s="58" t="str">
        <f>VLOOKUP(N533,数据库!$A$1:$J$64584,7,FALSE)</f>
        <v>半剥8</v>
      </c>
    </row>
    <row r="536" spans="1:14" x14ac:dyDescent="0.15">
      <c r="A536" s="58" t="s">
        <v>247</v>
      </c>
      <c r="B536" s="58" t="str">
        <f>VLOOKUP(D533,数据库!$A$1:$J$64584,5,FALSE)</f>
        <v>0.5黑</v>
      </c>
      <c r="C536" s="26" t="s">
        <v>248</v>
      </c>
      <c r="D536" s="58" t="e">
        <f>VLOOKUP(D533,数据库!$A$1:$J$64584,11,FALSE)</f>
        <v>#REF!</v>
      </c>
      <c r="E536" s="24"/>
      <c r="F536" s="60" t="s">
        <v>247</v>
      </c>
      <c r="G536" s="58" t="str">
        <f>VLOOKUP(I533,数据库!$A$1:$J$64584,5,FALSE)</f>
        <v>0.5黑</v>
      </c>
      <c r="H536" s="26" t="s">
        <v>248</v>
      </c>
      <c r="I536" s="58" t="e">
        <f>VLOOKUP(I533,数据库!$A$1:$J$64584,11,FALSE)</f>
        <v>#REF!</v>
      </c>
      <c r="J536" s="24"/>
      <c r="K536" s="60" t="s">
        <v>247</v>
      </c>
      <c r="L536" s="58" t="str">
        <f>VLOOKUP(N533,数据库!$A$1:$J$64584,5,FALSE)</f>
        <v>0.5黑</v>
      </c>
      <c r="M536" s="26" t="s">
        <v>248</v>
      </c>
      <c r="N536" s="26" t="e">
        <f>VLOOKUP(N533,数据库!$A$1:$J$64584,11,FALSE)</f>
        <v>#REF!</v>
      </c>
    </row>
    <row r="537" spans="1:14" x14ac:dyDescent="0.15">
      <c r="A537" s="58" t="s">
        <v>249</v>
      </c>
      <c r="B537" s="58">
        <f>VLOOKUP(D533,数据库!$A$1:$J$64584,9,FALSE)</f>
        <v>0</v>
      </c>
      <c r="C537" s="60" t="s">
        <v>280</v>
      </c>
      <c r="D537" s="26">
        <v>20</v>
      </c>
      <c r="E537" s="24"/>
      <c r="F537" s="60" t="s">
        <v>249</v>
      </c>
      <c r="G537" s="58">
        <f>VLOOKUP(I533,数据库!$A$1:$J$64584,9,FALSE)</f>
        <v>0</v>
      </c>
      <c r="H537" s="60" t="s">
        <v>280</v>
      </c>
      <c r="I537" s="26">
        <v>20</v>
      </c>
      <c r="J537" s="24"/>
      <c r="K537" s="60" t="s">
        <v>249</v>
      </c>
      <c r="L537" s="58">
        <f>VLOOKUP(N533,数据库!$A$1:$J$64584,9,FALSE)</f>
        <v>0</v>
      </c>
      <c r="M537" s="60" t="s">
        <v>280</v>
      </c>
      <c r="N537" s="60">
        <v>20</v>
      </c>
    </row>
    <row r="538" spans="1:14" x14ac:dyDescent="0.15">
      <c r="A538" s="58" t="s">
        <v>250</v>
      </c>
      <c r="B538" s="279" t="str">
        <f>VLOOKUP(D533,数据库!$A$1:$J$64584,4,FALSE)</f>
        <v>异步货梯</v>
      </c>
      <c r="C538" s="280"/>
      <c r="D538" s="281"/>
      <c r="E538" s="24"/>
      <c r="F538" s="58" t="s">
        <v>250</v>
      </c>
      <c r="G538" s="279" t="str">
        <f>VLOOKUP(I533,数据库!$A$1:$J$64584,4,FALSE)</f>
        <v>异步货梯</v>
      </c>
      <c r="H538" s="280"/>
      <c r="I538" s="281"/>
      <c r="J538" s="24"/>
      <c r="K538" s="58" t="s">
        <v>250</v>
      </c>
      <c r="L538" s="279" t="str">
        <f>VLOOKUP(N533,数据库!$A$1:$J$64584,4,FALSE)</f>
        <v>钢带梯/异步货梯</v>
      </c>
      <c r="M538" s="280"/>
      <c r="N538" s="281"/>
    </row>
    <row r="539" spans="1:14" x14ac:dyDescent="0.15">
      <c r="A539" s="16"/>
      <c r="B539" s="16"/>
      <c r="C539" s="16"/>
      <c r="D539" s="80"/>
      <c r="E539" s="16"/>
      <c r="F539" s="80"/>
      <c r="G539" s="16"/>
      <c r="H539" s="16"/>
      <c r="I539" s="80"/>
      <c r="J539" s="16"/>
      <c r="K539" s="80"/>
      <c r="L539" s="16"/>
      <c r="M539" s="16"/>
      <c r="N539" s="16"/>
    </row>
    <row r="540" spans="1:14" x14ac:dyDescent="0.15">
      <c r="A540" s="277" t="s">
        <v>300</v>
      </c>
      <c r="B540" s="278"/>
      <c r="C540" s="60" t="s">
        <v>0</v>
      </c>
      <c r="D540" s="58">
        <f>D533+3</f>
        <v>434</v>
      </c>
      <c r="E540" s="24"/>
      <c r="F540" s="277" t="s">
        <v>300</v>
      </c>
      <c r="G540" s="278"/>
      <c r="H540" s="60" t="s">
        <v>0</v>
      </c>
      <c r="I540" s="58">
        <f>I533+3</f>
        <v>435</v>
      </c>
      <c r="J540" s="24"/>
      <c r="K540" s="277" t="s">
        <v>300</v>
      </c>
      <c r="L540" s="278"/>
      <c r="M540" s="60" t="s">
        <v>0</v>
      </c>
      <c r="N540" s="58">
        <f>N533+3</f>
        <v>436</v>
      </c>
    </row>
    <row r="541" spans="1:14" x14ac:dyDescent="0.15">
      <c r="A541" s="60" t="s">
        <v>16</v>
      </c>
      <c r="B541" s="58" t="str">
        <f>VLOOKUP(D540,数据库!$A$1:$J$64584,2,FALSE)</f>
        <v>FJSA/13</v>
      </c>
      <c r="C541" s="60" t="s">
        <v>17</v>
      </c>
      <c r="D541" s="58" t="str">
        <f>VLOOKUP(D540,数据库!$A$1:$J$64584,3,FALSE)</f>
        <v>CE5</v>
      </c>
      <c r="E541" s="24"/>
      <c r="F541" s="61" t="s">
        <v>16</v>
      </c>
      <c r="G541" s="58" t="str">
        <f>VLOOKUP(I540,数据库!$A$1:$J$64584,2,FALSE)</f>
        <v>KGY4/L</v>
      </c>
      <c r="H541" s="60" t="s">
        <v>17</v>
      </c>
      <c r="I541" s="58" t="str">
        <f>VLOOKUP(I540,数据库!$A$1:$J$64584,3,FALSE)</f>
        <v>WD80/L</v>
      </c>
      <c r="J541" s="24"/>
      <c r="K541" s="61" t="s">
        <v>16</v>
      </c>
      <c r="L541" s="58" t="str">
        <f>VLOOKUP(N540,数据库!$A$1:$J$64584,2,FALSE)</f>
        <v>KGY4/N</v>
      </c>
      <c r="M541" s="60" t="s">
        <v>17</v>
      </c>
      <c r="N541" s="58" t="str">
        <f>VLOOKUP(N540,数据库!$A$1:$J$64584,3,FALSE)</f>
        <v>WD80/N</v>
      </c>
    </row>
    <row r="542" spans="1:14" x14ac:dyDescent="0.15">
      <c r="A542" s="60" t="s">
        <v>251</v>
      </c>
      <c r="B542" s="58" t="str">
        <f>VLOOKUP(D540,数据库!$A$1:$J$64584,6,FALSE)</f>
        <v>423：蓝4</v>
      </c>
      <c r="C542" s="58" t="s">
        <v>19</v>
      </c>
      <c r="D542" s="58" t="str">
        <f>VLOOKUP(D540,数据库!$A$1:$J$64584,7,FALSE)</f>
        <v>半剥13</v>
      </c>
      <c r="E542" s="24"/>
      <c r="F542" s="61" t="s">
        <v>251</v>
      </c>
      <c r="G542" s="58" t="str">
        <f>VLOOKUP(I540,数据库!$A$1:$J$64584,6,FALSE)</f>
        <v>424：蓝4</v>
      </c>
      <c r="H542" s="58" t="s">
        <v>19</v>
      </c>
      <c r="I542" s="58" t="str">
        <f>VLOOKUP(I540,数据库!$A$1:$J$64584,7,FALSE)</f>
        <v>半剥13</v>
      </c>
      <c r="J542" s="24"/>
      <c r="K542" s="61" t="s">
        <v>251</v>
      </c>
      <c r="L542" s="58" t="str">
        <f>VLOOKUP(N540,数据库!$A$1:$J$64584,6,FALSE)</f>
        <v>425：蓝4</v>
      </c>
      <c r="M542" s="58" t="s">
        <v>19</v>
      </c>
      <c r="N542" s="58" t="str">
        <f>VLOOKUP(N540,数据库!$A$1:$J$64584,7,FALSE)</f>
        <v>半剥13</v>
      </c>
    </row>
    <row r="543" spans="1:14" x14ac:dyDescent="0.15">
      <c r="A543" s="58" t="s">
        <v>247</v>
      </c>
      <c r="B543" s="58" t="str">
        <f>VLOOKUP(D540,数据库!$A$1:$J$64584,5,FALSE)</f>
        <v>0.5黑</v>
      </c>
      <c r="C543" s="26" t="s">
        <v>248</v>
      </c>
      <c r="D543" s="58" t="e">
        <f>VLOOKUP(D540,数据库!$A$1:$J$64584,11,FALSE)</f>
        <v>#REF!</v>
      </c>
      <c r="E543" s="24"/>
      <c r="F543" s="60" t="s">
        <v>247</v>
      </c>
      <c r="G543" s="58" t="str">
        <f>VLOOKUP(I540,数据库!$A$1:$J$64584,5,FALSE)</f>
        <v>0.5黑</v>
      </c>
      <c r="H543" s="26" t="s">
        <v>248</v>
      </c>
      <c r="I543" s="58" t="e">
        <f>VLOOKUP(I540,数据库!$A$1:$J$64584,11,FALSE)</f>
        <v>#REF!</v>
      </c>
      <c r="J543" s="24"/>
      <c r="K543" s="60" t="s">
        <v>247</v>
      </c>
      <c r="L543" s="58" t="str">
        <f>VLOOKUP(N540,数据库!$A$1:$J$64584,5,FALSE)</f>
        <v>0.5黑</v>
      </c>
      <c r="M543" s="26" t="s">
        <v>248</v>
      </c>
      <c r="N543" s="26" t="e">
        <f>VLOOKUP(N540,数据库!$A$1:$J$64584,11,FALSE)</f>
        <v>#REF!</v>
      </c>
    </row>
    <row r="544" spans="1:14" x14ac:dyDescent="0.15">
      <c r="A544" s="58" t="s">
        <v>249</v>
      </c>
      <c r="B544" s="58">
        <f>VLOOKUP(D540,数据库!$A$1:$J$64584,9,FALSE)</f>
        <v>0</v>
      </c>
      <c r="C544" s="60" t="s">
        <v>280</v>
      </c>
      <c r="D544" s="26">
        <v>20</v>
      </c>
      <c r="E544" s="24"/>
      <c r="F544" s="60" t="s">
        <v>249</v>
      </c>
      <c r="G544" s="58">
        <f>VLOOKUP(I540,数据库!$A$1:$J$64584,9,FALSE)</f>
        <v>0</v>
      </c>
      <c r="H544" s="60" t="s">
        <v>280</v>
      </c>
      <c r="I544" s="26">
        <v>20</v>
      </c>
      <c r="J544" s="24"/>
      <c r="K544" s="60" t="s">
        <v>249</v>
      </c>
      <c r="L544" s="58">
        <f>VLOOKUP(N540,数据库!$A$1:$J$64584,9,FALSE)</f>
        <v>0</v>
      </c>
      <c r="M544" s="60" t="s">
        <v>280</v>
      </c>
      <c r="N544" s="60">
        <v>20</v>
      </c>
    </row>
    <row r="545" spans="1:14" x14ac:dyDescent="0.15">
      <c r="A545" s="58" t="s">
        <v>250</v>
      </c>
      <c r="B545" s="279" t="str">
        <f>VLOOKUP(D540,数据库!$A$1:$J$64584,4,FALSE)</f>
        <v>钢带梯/异步货梯</v>
      </c>
      <c r="C545" s="280"/>
      <c r="D545" s="281"/>
      <c r="E545" s="24"/>
      <c r="F545" s="58" t="s">
        <v>250</v>
      </c>
      <c r="G545" s="279" t="str">
        <f>VLOOKUP(I540,数据库!$A$1:$J$64584,4,FALSE)</f>
        <v>异步货梯时+≥3吨</v>
      </c>
      <c r="H545" s="280"/>
      <c r="I545" s="281"/>
      <c r="J545" s="24"/>
      <c r="K545" s="58" t="s">
        <v>250</v>
      </c>
      <c r="L545" s="279" t="str">
        <f>VLOOKUP(N540,数据库!$A$1:$J$64584,4,FALSE)</f>
        <v>异步货梯时+≥3吨</v>
      </c>
      <c r="M545" s="280"/>
      <c r="N545" s="281"/>
    </row>
    <row r="546" spans="1:14" x14ac:dyDescent="0.15">
      <c r="A546" s="16"/>
      <c r="B546" s="16"/>
      <c r="C546" s="16"/>
      <c r="D546" s="80"/>
      <c r="E546" s="16"/>
      <c r="F546" s="80"/>
      <c r="G546" s="16"/>
      <c r="H546" s="16"/>
      <c r="I546" s="80"/>
      <c r="J546" s="16"/>
      <c r="K546" s="80"/>
      <c r="L546" s="16"/>
      <c r="M546" s="16"/>
      <c r="N546" s="16"/>
    </row>
    <row r="547" spans="1:14" x14ac:dyDescent="0.15">
      <c r="A547" s="277" t="s">
        <v>300</v>
      </c>
      <c r="B547" s="278"/>
      <c r="C547" s="60" t="s">
        <v>0</v>
      </c>
      <c r="D547" s="58">
        <f>D540+3</f>
        <v>437</v>
      </c>
      <c r="E547" s="24"/>
      <c r="F547" s="277" t="s">
        <v>300</v>
      </c>
      <c r="G547" s="278"/>
      <c r="H547" s="60" t="s">
        <v>0</v>
      </c>
      <c r="I547" s="58">
        <f>I540+3</f>
        <v>438</v>
      </c>
      <c r="J547" s="24"/>
      <c r="K547" s="277" t="s">
        <v>300</v>
      </c>
      <c r="L547" s="278"/>
      <c r="M547" s="60" t="s">
        <v>0</v>
      </c>
      <c r="N547" s="58">
        <f>N540+3</f>
        <v>439</v>
      </c>
    </row>
    <row r="548" spans="1:14" x14ac:dyDescent="0.15">
      <c r="A548" s="60" t="s">
        <v>16</v>
      </c>
      <c r="B548" s="58" t="str">
        <f>VLOOKUP(D547,数据库!$A$1:$J$64584,2,FALSE)</f>
        <v>BKP/CN3/COM</v>
      </c>
      <c r="C548" s="60" t="s">
        <v>17</v>
      </c>
      <c r="D548" s="58" t="str">
        <f>VLOOKUP(D547,数据库!$A$1:$J$64584,3,FALSE)</f>
        <v>WD80/10</v>
      </c>
      <c r="E548" s="24"/>
      <c r="F548" s="61" t="s">
        <v>16</v>
      </c>
      <c r="G548" s="58" t="str">
        <f>VLOOKUP(I547,数据库!$A$1:$J$64584,2,FALSE)</f>
        <v>WD80/9</v>
      </c>
      <c r="H548" s="60" t="s">
        <v>17</v>
      </c>
      <c r="I548" s="58" t="str">
        <f>VLOOKUP(I547,数据库!$A$1:$J$64584,3,FALSE)</f>
        <v>WD80/10</v>
      </c>
      <c r="J548" s="24"/>
      <c r="K548" s="61" t="s">
        <v>16</v>
      </c>
      <c r="L548" s="58" t="str">
        <f>VLOOKUP(N547,数据库!$A$1:$J$64584,2,FALSE)</f>
        <v>WD80/9</v>
      </c>
      <c r="M548" s="60" t="s">
        <v>17</v>
      </c>
      <c r="N548" s="58" t="str">
        <f>VLOOKUP(N547,数据库!$A$1:$J$64584,3,FALSE)</f>
        <v>WD80/4</v>
      </c>
    </row>
    <row r="549" spans="1:14" x14ac:dyDescent="0.15">
      <c r="A549" s="60" t="s">
        <v>251</v>
      </c>
      <c r="B549" s="58" t="str">
        <f>VLOOKUP(D547,数据库!$A$1:$J$64584,6,FALSE)</f>
        <v>半剥8</v>
      </c>
      <c r="C549" s="58" t="s">
        <v>19</v>
      </c>
      <c r="D549" s="58" t="str">
        <f>VLOOKUP(D547,数据库!$A$1:$J$64584,7,FALSE)</f>
        <v>438：218</v>
      </c>
      <c r="E549" s="24"/>
      <c r="F549" s="61" t="s">
        <v>251</v>
      </c>
      <c r="G549" s="58" t="str">
        <f>VLOOKUP(I547,数据库!$A$1:$J$64584,6,FALSE)</f>
        <v>439：218</v>
      </c>
      <c r="H549" s="58" t="s">
        <v>19</v>
      </c>
      <c r="I549" s="58" t="str">
        <f>VLOOKUP(I547,数据库!$A$1:$J$64584,7,FALSE)</f>
        <v>437：218</v>
      </c>
      <c r="J549" s="24"/>
      <c r="K549" s="61" t="s">
        <v>251</v>
      </c>
      <c r="L549" s="58" t="str">
        <f>VLOOKUP(N547,数据库!$A$1:$J$64584,6,FALSE)</f>
        <v>438：218</v>
      </c>
      <c r="M549" s="58" t="s">
        <v>19</v>
      </c>
      <c r="N549" s="58" t="str">
        <f>VLOOKUP(N547,数据库!$A$1:$J$64584,7,FALSE)</f>
        <v>218</v>
      </c>
    </row>
    <row r="550" spans="1:14" x14ac:dyDescent="0.15">
      <c r="A550" s="58" t="s">
        <v>247</v>
      </c>
      <c r="B550" s="58" t="str">
        <f>VLOOKUP(D547,数据库!$A$1:$J$64584,5,FALSE)</f>
        <v>0.5黑</v>
      </c>
      <c r="C550" s="26" t="s">
        <v>248</v>
      </c>
      <c r="D550" s="58" t="e">
        <f>VLOOKUP(D547,数据库!$A$1:$J$64584,11,FALSE)</f>
        <v>#REF!</v>
      </c>
      <c r="E550" s="24"/>
      <c r="F550" s="60" t="s">
        <v>247</v>
      </c>
      <c r="G550" s="58" t="str">
        <f>VLOOKUP(I547,数据库!$A$1:$J$64584,5,FALSE)</f>
        <v>0.5黑</v>
      </c>
      <c r="H550" s="26" t="s">
        <v>248</v>
      </c>
      <c r="I550" s="58" t="e">
        <f>VLOOKUP(I547,数据库!$A$1:$J$64584,11,FALSE)</f>
        <v>#REF!</v>
      </c>
      <c r="J550" s="24"/>
      <c r="K550" s="60" t="s">
        <v>247</v>
      </c>
      <c r="L550" s="58" t="str">
        <f>VLOOKUP(N547,数据库!$A$1:$J$64584,5,FALSE)</f>
        <v>0.5黑</v>
      </c>
      <c r="M550" s="26" t="s">
        <v>248</v>
      </c>
      <c r="N550" s="26" t="e">
        <f>VLOOKUP(N547,数据库!$A$1:$J$64584,11,FALSE)</f>
        <v>#REF!</v>
      </c>
    </row>
    <row r="551" spans="1:14" x14ac:dyDescent="0.15">
      <c r="A551" s="58" t="s">
        <v>249</v>
      </c>
      <c r="B551" s="58">
        <f>VLOOKUP(D547,数据库!$A$1:$J$64584,9,FALSE)</f>
        <v>0</v>
      </c>
      <c r="C551" s="60" t="s">
        <v>280</v>
      </c>
      <c r="D551" s="26">
        <v>20</v>
      </c>
      <c r="E551" s="24"/>
      <c r="F551" s="60" t="s">
        <v>249</v>
      </c>
      <c r="G551" s="58">
        <f>VLOOKUP(I547,数据库!$A$1:$J$64584,9,FALSE)</f>
        <v>0</v>
      </c>
      <c r="H551" s="60" t="s">
        <v>280</v>
      </c>
      <c r="I551" s="26">
        <v>20</v>
      </c>
      <c r="J551" s="24"/>
      <c r="K551" s="60" t="s">
        <v>249</v>
      </c>
      <c r="L551" s="58">
        <f>VLOOKUP(N547,数据库!$A$1:$J$64584,9,FALSE)</f>
        <v>0</v>
      </c>
      <c r="M551" s="60" t="s">
        <v>280</v>
      </c>
      <c r="N551" s="60">
        <v>20</v>
      </c>
    </row>
    <row r="552" spans="1:14" x14ac:dyDescent="0.15">
      <c r="A552" s="58" t="s">
        <v>250</v>
      </c>
      <c r="B552" s="279" t="str">
        <f>VLOOKUP(D547,数据库!$A$1:$J$64584,4,FALSE)</f>
        <v>异步货梯时+≥3吨</v>
      </c>
      <c r="C552" s="280"/>
      <c r="D552" s="281"/>
      <c r="E552" s="24"/>
      <c r="F552" s="58" t="s">
        <v>250</v>
      </c>
      <c r="G552" s="279" t="str">
        <f>VLOOKUP(I547,数据库!$A$1:$J$64584,4,FALSE)</f>
        <v>异步货梯时+≥3吨</v>
      </c>
      <c r="H552" s="280"/>
      <c r="I552" s="281"/>
      <c r="J552" s="24"/>
      <c r="K552" s="58" t="s">
        <v>250</v>
      </c>
      <c r="L552" s="279" t="str">
        <f>VLOOKUP(N547,数据库!$A$1:$J$64584,4,FALSE)</f>
        <v>异步货梯时+≥3吨</v>
      </c>
      <c r="M552" s="280"/>
      <c r="N552" s="281"/>
    </row>
    <row r="553" spans="1:14" x14ac:dyDescent="0.15">
      <c r="A553" s="16"/>
      <c r="B553" s="16"/>
      <c r="C553" s="16"/>
      <c r="D553" s="80"/>
      <c r="E553" s="16"/>
      <c r="F553" s="80"/>
      <c r="G553" s="16"/>
      <c r="H553" s="16"/>
      <c r="I553" s="80"/>
      <c r="J553" s="16"/>
      <c r="K553" s="80"/>
      <c r="L553" s="16"/>
      <c r="M553" s="16"/>
      <c r="N553" s="16"/>
    </row>
    <row r="554" spans="1:14" x14ac:dyDescent="0.15">
      <c r="A554" s="277" t="s">
        <v>300</v>
      </c>
      <c r="B554" s="278"/>
      <c r="C554" s="60" t="s">
        <v>0</v>
      </c>
      <c r="D554" s="58">
        <f>D547+3</f>
        <v>440</v>
      </c>
      <c r="E554" s="24"/>
      <c r="F554" s="277" t="s">
        <v>300</v>
      </c>
      <c r="G554" s="278"/>
      <c r="H554" s="60" t="s">
        <v>0</v>
      </c>
      <c r="I554" s="58">
        <f>I547+3</f>
        <v>441</v>
      </c>
      <c r="J554" s="24"/>
      <c r="K554" s="277" t="s">
        <v>300</v>
      </c>
      <c r="L554" s="278"/>
      <c r="M554" s="60" t="s">
        <v>0</v>
      </c>
      <c r="N554" s="58">
        <f>N547+3</f>
        <v>442</v>
      </c>
    </row>
    <row r="555" spans="1:14" x14ac:dyDescent="0.15">
      <c r="A555" s="60" t="s">
        <v>16</v>
      </c>
      <c r="B555" s="58" t="str">
        <f>VLOOKUP(D554,数据库!$A$1:$J$64584,2,FALSE)</f>
        <v>WD80/5</v>
      </c>
      <c r="C555" s="60" t="s">
        <v>17</v>
      </c>
      <c r="D555" s="58" t="str">
        <f>VLOOKUP(D554,数据库!$A$1:$J$64584,3,FALSE)</f>
        <v>CE24</v>
      </c>
      <c r="E555" s="24"/>
      <c r="F555" s="61" t="s">
        <v>16</v>
      </c>
      <c r="G555" s="58" t="str">
        <f>VLOOKUP(I554,数据库!$A$1:$J$64584,2,FALSE)</f>
        <v>WD80/11</v>
      </c>
      <c r="H555" s="60" t="s">
        <v>17</v>
      </c>
      <c r="I555" s="58" t="str">
        <f>VLOOKUP(I554,数据库!$A$1:$J$64584,3,FALSE)</f>
        <v>F26/4</v>
      </c>
      <c r="J555" s="24"/>
      <c r="K555" s="61" t="s">
        <v>16</v>
      </c>
      <c r="L555" s="58" t="str">
        <f>VLOOKUP(N554,数据库!$A$1:$J$64584,2,FALSE)</f>
        <v>WD80/8</v>
      </c>
      <c r="M555" s="60" t="s">
        <v>17</v>
      </c>
      <c r="N555" s="58" t="str">
        <f>VLOOKUP(N554,数据库!$A$1:$J$64584,3,FALSE)</f>
        <v>F26/6</v>
      </c>
    </row>
    <row r="556" spans="1:14" x14ac:dyDescent="0.15">
      <c r="A556" s="60" t="s">
        <v>251</v>
      </c>
      <c r="B556" s="58" t="str">
        <f>VLOOKUP(D554,数据库!$A$1:$J$64584,6,FALSE)</f>
        <v>218</v>
      </c>
      <c r="C556" s="58" t="s">
        <v>19</v>
      </c>
      <c r="D556" s="58" t="str">
        <f>VLOOKUP(D554,数据库!$A$1:$J$64584,7,FALSE)</f>
        <v>半剥13</v>
      </c>
      <c r="E556" s="24"/>
      <c r="F556" s="61" t="s">
        <v>251</v>
      </c>
      <c r="G556" s="58" t="str">
        <f>VLOOKUP(I554,数据库!$A$1:$J$64584,6,FALSE)</f>
        <v>218</v>
      </c>
      <c r="H556" s="58" t="s">
        <v>19</v>
      </c>
      <c r="I556" s="58" t="str">
        <f>VLOOKUP(I554,数据库!$A$1:$J$64584,7,FALSE)</f>
        <v>5556T</v>
      </c>
      <c r="J556" s="24"/>
      <c r="K556" s="61" t="s">
        <v>251</v>
      </c>
      <c r="L556" s="58" t="str">
        <f>VLOOKUP(N554,数据库!$A$1:$J$64584,6,FALSE)</f>
        <v>218</v>
      </c>
      <c r="M556" s="58" t="s">
        <v>19</v>
      </c>
      <c r="N556" s="58" t="str">
        <f>VLOOKUP(N554,数据库!$A$1:$J$64584,7,FALSE)</f>
        <v>5556T</v>
      </c>
    </row>
    <row r="557" spans="1:14" x14ac:dyDescent="0.15">
      <c r="A557" s="58" t="s">
        <v>247</v>
      </c>
      <c r="B557" s="58" t="str">
        <f>VLOOKUP(D554,数据库!$A$1:$J$64584,5,FALSE)</f>
        <v>0.5黑</v>
      </c>
      <c r="C557" s="26" t="s">
        <v>248</v>
      </c>
      <c r="D557" s="58" t="e">
        <f>VLOOKUP(D554,数据库!$A$1:$J$64584,11,FALSE)</f>
        <v>#REF!</v>
      </c>
      <c r="E557" s="24"/>
      <c r="F557" s="60" t="s">
        <v>247</v>
      </c>
      <c r="G557" s="58" t="str">
        <f>VLOOKUP(I554,数据库!$A$1:$J$64584,5,FALSE)</f>
        <v>0.5黑</v>
      </c>
      <c r="H557" s="26" t="s">
        <v>248</v>
      </c>
      <c r="I557" s="58" t="e">
        <f>VLOOKUP(I554,数据库!$A$1:$J$64584,11,FALSE)</f>
        <v>#REF!</v>
      </c>
      <c r="J557" s="24"/>
      <c r="K557" s="60" t="s">
        <v>247</v>
      </c>
      <c r="L557" s="58" t="str">
        <f>VLOOKUP(N554,数据库!$A$1:$J$64584,5,FALSE)</f>
        <v>0.5黑</v>
      </c>
      <c r="M557" s="26" t="s">
        <v>248</v>
      </c>
      <c r="N557" s="26" t="e">
        <f>VLOOKUP(N554,数据库!$A$1:$J$64584,11,FALSE)</f>
        <v>#REF!</v>
      </c>
    </row>
    <row r="558" spans="1:14" x14ac:dyDescent="0.15">
      <c r="A558" s="58" t="s">
        <v>249</v>
      </c>
      <c r="B558" s="58">
        <f>VLOOKUP(D554,数据库!$A$1:$J$64584,9,FALSE)</f>
        <v>0</v>
      </c>
      <c r="C558" s="60" t="s">
        <v>280</v>
      </c>
      <c r="D558" s="26">
        <v>20</v>
      </c>
      <c r="E558" s="24"/>
      <c r="F558" s="60" t="s">
        <v>249</v>
      </c>
      <c r="G558" s="58">
        <f>VLOOKUP(I554,数据库!$A$1:$J$64584,9,FALSE)</f>
        <v>0</v>
      </c>
      <c r="H558" s="60" t="s">
        <v>280</v>
      </c>
      <c r="I558" s="26">
        <v>20</v>
      </c>
      <c r="J558" s="24"/>
      <c r="K558" s="60" t="s">
        <v>249</v>
      </c>
      <c r="L558" s="58">
        <f>VLOOKUP(N554,数据库!$A$1:$J$64584,9,FALSE)</f>
        <v>0</v>
      </c>
      <c r="M558" s="60" t="s">
        <v>280</v>
      </c>
      <c r="N558" s="60">
        <v>20</v>
      </c>
    </row>
    <row r="559" spans="1:14" x14ac:dyDescent="0.15">
      <c r="A559" s="58" t="s">
        <v>250</v>
      </c>
      <c r="B559" s="279" t="str">
        <f>VLOOKUP(D554,数据库!$A$1:$J$64584,4,FALSE)</f>
        <v>异步货梯时+≥3吨</v>
      </c>
      <c r="C559" s="280"/>
      <c r="D559" s="281"/>
      <c r="E559" s="24"/>
      <c r="F559" s="58" t="s">
        <v>250</v>
      </c>
      <c r="G559" s="279" t="str">
        <f>VLOOKUP(I554,数据库!$A$1:$J$64584,4,FALSE)</f>
        <v>异步货梯时+≥3吨</v>
      </c>
      <c r="H559" s="280"/>
      <c r="I559" s="281"/>
      <c r="J559" s="24"/>
      <c r="K559" s="58" t="s">
        <v>250</v>
      </c>
      <c r="L559" s="279" t="str">
        <f>VLOOKUP(N554,数据库!$A$1:$J$64584,4,FALSE)</f>
        <v>异步货梯时+≥3吨</v>
      </c>
      <c r="M559" s="280"/>
      <c r="N559" s="281"/>
    </row>
    <row r="560" spans="1:14" x14ac:dyDescent="0.15">
      <c r="A560" s="13"/>
      <c r="B560" s="13"/>
      <c r="C560" s="13"/>
      <c r="D560" s="35"/>
      <c r="E560" s="49"/>
      <c r="F560" s="31"/>
      <c r="G560" s="13"/>
      <c r="H560" s="13"/>
      <c r="I560" s="35"/>
      <c r="J560" s="49"/>
      <c r="K560" s="31"/>
      <c r="L560" s="13"/>
      <c r="M560" s="13"/>
      <c r="N560" s="27"/>
    </row>
    <row r="561" spans="1:14" x14ac:dyDescent="0.15">
      <c r="A561" s="288" t="s">
        <v>300</v>
      </c>
      <c r="B561" s="287"/>
      <c r="C561" s="52" t="s">
        <v>0</v>
      </c>
      <c r="D561" s="51">
        <f>D554+3</f>
        <v>443</v>
      </c>
      <c r="E561" s="24"/>
      <c r="F561" s="288" t="s">
        <v>300</v>
      </c>
      <c r="G561" s="287"/>
      <c r="H561" s="52" t="s">
        <v>0</v>
      </c>
      <c r="I561" s="51">
        <f>I554+3</f>
        <v>444</v>
      </c>
      <c r="J561" s="24"/>
      <c r="K561" s="288" t="s">
        <v>300</v>
      </c>
      <c r="L561" s="287"/>
      <c r="M561" s="52" t="s">
        <v>0</v>
      </c>
      <c r="N561" s="51">
        <f>N554+3</f>
        <v>445</v>
      </c>
    </row>
    <row r="562" spans="1:14" x14ac:dyDescent="0.15">
      <c r="A562" s="52" t="s">
        <v>16</v>
      </c>
      <c r="B562" s="51" t="str">
        <f>VLOOKUP(D561,数据库!$A$1:$J$64584,2,FALSE)</f>
        <v>QFB2/2</v>
      </c>
      <c r="C562" s="52" t="s">
        <v>17</v>
      </c>
      <c r="D562" s="51" t="str">
        <f>VLOOKUP(D561,数据库!$A$1:$J$64584,3,FALSE)</f>
        <v>载荷仪/L</v>
      </c>
      <c r="E562" s="24"/>
      <c r="F562" s="53" t="s">
        <v>16</v>
      </c>
      <c r="G562" s="51" t="str">
        <f>VLOOKUP(I561,数据库!$A$1:$J$64584,2,FALSE)</f>
        <v>QFB2/HN</v>
      </c>
      <c r="H562" s="52" t="s">
        <v>17</v>
      </c>
      <c r="I562" s="51" t="str">
        <f>VLOOKUP(I561,数据库!$A$1:$J$64584,3,FALSE)</f>
        <v>载荷仪/N</v>
      </c>
      <c r="J562" s="24"/>
      <c r="K562" s="53" t="s">
        <v>16</v>
      </c>
      <c r="L562" s="51" t="str">
        <f>VLOOKUP(N561,数据库!$A$1:$J$64584,2,FALSE)</f>
        <v>F26/1</v>
      </c>
      <c r="M562" s="52" t="s">
        <v>17</v>
      </c>
      <c r="N562" s="51" t="str">
        <f>VLOOKUP(N561,数据库!$A$1:$J$64584,3,FALSE)</f>
        <v>载荷仪/16</v>
      </c>
    </row>
    <row r="563" spans="1:14" x14ac:dyDescent="0.15">
      <c r="A563" s="52" t="s">
        <v>251</v>
      </c>
      <c r="B563" s="51" t="str">
        <f>VLOOKUP(D561,数据库!$A$1:$J$64584,6,FALSE)</f>
        <v>51:蓝针</v>
      </c>
      <c r="C563" s="51" t="s">
        <v>19</v>
      </c>
      <c r="D563" s="51" t="str">
        <f>VLOOKUP(D561,数据库!$A$1:$J$64584,7,FALSE)</f>
        <v>半剥8</v>
      </c>
      <c r="E563" s="24"/>
      <c r="F563" s="53" t="s">
        <v>251</v>
      </c>
      <c r="G563" s="51" t="str">
        <f>VLOOKUP(I561,数据库!$A$1:$J$64584,6,FALSE)</f>
        <v>52:蓝针</v>
      </c>
      <c r="H563" s="51" t="s">
        <v>19</v>
      </c>
      <c r="I563" s="51" t="str">
        <f>VLOOKUP(I561,数据库!$A$1:$J$64584,7,FALSE)</f>
        <v>半剥8</v>
      </c>
      <c r="J563" s="24"/>
      <c r="K563" s="53" t="s">
        <v>251</v>
      </c>
      <c r="L563" s="51" t="str">
        <f>VLOOKUP(N561,数据库!$A$1:$J$64584,6,FALSE)</f>
        <v>5556T</v>
      </c>
      <c r="M563" s="51" t="s">
        <v>19</v>
      </c>
      <c r="N563" s="51" t="str">
        <f>VLOOKUP(N561,数据库!$A$1:$J$64584,7,FALSE)</f>
        <v>半剥8</v>
      </c>
    </row>
    <row r="564" spans="1:14" x14ac:dyDescent="0.15">
      <c r="A564" s="51" t="s">
        <v>247</v>
      </c>
      <c r="B564" s="51" t="str">
        <f>VLOOKUP(D561,数据库!$A$1:$J$64584,5,FALSE)</f>
        <v>0.5黑</v>
      </c>
      <c r="C564" s="26" t="s">
        <v>248</v>
      </c>
      <c r="D564" s="51" t="e">
        <f>VLOOKUP(D561,数据库!$A$1:$J$64584,11,FALSE)</f>
        <v>#REF!</v>
      </c>
      <c r="E564" s="24"/>
      <c r="F564" s="52" t="s">
        <v>247</v>
      </c>
      <c r="G564" s="51" t="str">
        <f>VLOOKUP(I561,数据库!$A$1:$J$64584,5,FALSE)</f>
        <v>0.5黑</v>
      </c>
      <c r="H564" s="26" t="s">
        <v>248</v>
      </c>
      <c r="I564" s="51">
        <f>VLOOKUP(I561,数据库!$A$1:$J$64584,10,FALSE)</f>
        <v>0</v>
      </c>
      <c r="J564" s="24"/>
      <c r="K564" s="52" t="s">
        <v>247</v>
      </c>
      <c r="L564" s="51" t="str">
        <f>VLOOKUP(N561,数据库!$A$1:$J$64584,5,FALSE)</f>
        <v>0.5黑</v>
      </c>
      <c r="M564" s="26" t="s">
        <v>248</v>
      </c>
      <c r="N564" s="26" t="str">
        <f>VLOOKUP(N561,数据库!$A$1:$J$64584,10,FALSE)</f>
        <v>F26/1</v>
      </c>
    </row>
    <row r="565" spans="1:14" x14ac:dyDescent="0.15">
      <c r="A565" s="51" t="s">
        <v>249</v>
      </c>
      <c r="B565" s="51">
        <f>VLOOKUP(D561,数据库!$A$1:$J$64584,9,FALSE)</f>
        <v>0</v>
      </c>
      <c r="C565" s="52" t="s">
        <v>280</v>
      </c>
      <c r="D565" s="26">
        <v>20</v>
      </c>
      <c r="E565" s="24"/>
      <c r="F565" s="52" t="s">
        <v>249</v>
      </c>
      <c r="G565" s="51">
        <f>VLOOKUP(I561,数据库!$A$1:$J$64584,9,FALSE)</f>
        <v>0</v>
      </c>
      <c r="H565" s="52" t="s">
        <v>280</v>
      </c>
      <c r="I565" s="26">
        <v>20</v>
      </c>
      <c r="J565" s="24"/>
      <c r="K565" s="52" t="s">
        <v>249</v>
      </c>
      <c r="L565" s="51">
        <f>VLOOKUP(N561,数据库!$A$1:$J$64584,9,FALSE)</f>
        <v>0</v>
      </c>
      <c r="M565" s="52" t="s">
        <v>280</v>
      </c>
      <c r="N565" s="52">
        <v>20</v>
      </c>
    </row>
    <row r="566" spans="1:14" x14ac:dyDescent="0.15">
      <c r="A566" s="51" t="s">
        <v>250</v>
      </c>
      <c r="B566" s="285" t="str">
        <f>VLOOKUP(D561,数据库!$A$1:$J$64584,4,FALSE)</f>
        <v>GVHⅡ/GVHⅡ-MRL</v>
      </c>
      <c r="C566" s="286"/>
      <c r="D566" s="287"/>
      <c r="E566" s="24"/>
      <c r="F566" s="51" t="s">
        <v>250</v>
      </c>
      <c r="G566" s="285" t="str">
        <f>VLOOKUP(I561,数据库!$A$1:$J$64584,4,FALSE)</f>
        <v>GVHⅡ/GVHⅡ-MRL</v>
      </c>
      <c r="H566" s="286"/>
      <c r="I566" s="287"/>
      <c r="J566" s="24"/>
      <c r="K566" s="51" t="s">
        <v>250</v>
      </c>
      <c r="L566" s="285" t="str">
        <f>VLOOKUP(N561,数据库!$A$1:$J$64584,4,FALSE)</f>
        <v>GVHⅡ/GVHⅡ-MRL</v>
      </c>
      <c r="M566" s="286"/>
      <c r="N566" s="287"/>
    </row>
    <row r="567" spans="1:14" x14ac:dyDescent="0.15">
      <c r="A567" s="16"/>
      <c r="B567" s="16"/>
      <c r="C567" s="16"/>
      <c r="D567" s="80"/>
      <c r="E567" s="16"/>
      <c r="F567" s="80"/>
      <c r="G567" s="16"/>
      <c r="H567" s="16"/>
      <c r="I567" s="80"/>
      <c r="J567" s="16"/>
      <c r="K567" s="80"/>
      <c r="L567" s="16"/>
      <c r="M567" s="16"/>
      <c r="N567" s="16"/>
    </row>
    <row r="568" spans="1:14" x14ac:dyDescent="0.15">
      <c r="A568" s="288" t="s">
        <v>300</v>
      </c>
      <c r="B568" s="287"/>
      <c r="C568" s="52" t="s">
        <v>0</v>
      </c>
      <c r="D568" s="51">
        <f>D561+3</f>
        <v>446</v>
      </c>
      <c r="E568" s="24"/>
      <c r="F568" s="288" t="s">
        <v>300</v>
      </c>
      <c r="G568" s="287"/>
      <c r="H568" s="52" t="s">
        <v>0</v>
      </c>
      <c r="I568" s="51">
        <f>I561+3</f>
        <v>447</v>
      </c>
      <c r="J568" s="24"/>
      <c r="K568" s="288" t="s">
        <v>300</v>
      </c>
      <c r="L568" s="287"/>
      <c r="M568" s="52" t="s">
        <v>0</v>
      </c>
      <c r="N568" s="51">
        <f>N561+3</f>
        <v>448</v>
      </c>
    </row>
    <row r="569" spans="1:14" x14ac:dyDescent="0.15">
      <c r="A569" s="52" t="s">
        <v>16</v>
      </c>
      <c r="B569" s="51" t="str">
        <f>VLOOKUP(D568,数据库!$A$1:$J$64584,2,FALSE)</f>
        <v>F26/2</v>
      </c>
      <c r="C569" s="52" t="s">
        <v>17</v>
      </c>
      <c r="D569" s="51" t="str">
        <f>VLOOKUP(D568,数据库!$A$1:$J$64584,3,FALSE)</f>
        <v>载荷仪/14</v>
      </c>
      <c r="E569" s="24"/>
      <c r="F569" s="53" t="s">
        <v>16</v>
      </c>
      <c r="G569" s="51" t="str">
        <f>VLOOKUP(I568,数据库!$A$1:$J$64584,2,FALSE)</f>
        <v>F26/3</v>
      </c>
      <c r="H569" s="52" t="s">
        <v>17</v>
      </c>
      <c r="I569" s="51" t="str">
        <f>VLOOKUP(I568,数据库!$A$1:$J$64584,3,FALSE)</f>
        <v>载荷仪/13</v>
      </c>
      <c r="J569" s="24"/>
      <c r="K569" s="53" t="s">
        <v>16</v>
      </c>
      <c r="L569" s="51" t="str">
        <f>VLOOKUP(N568,数据库!$A$1:$J$64584,2,FALSE)</f>
        <v>F26/4</v>
      </c>
      <c r="M569" s="52" t="s">
        <v>17</v>
      </c>
      <c r="N569" s="51" t="str">
        <f>VLOOKUP(N568,数据库!$A$1:$J$64584,3,FALSE)</f>
        <v>载荷仪/11</v>
      </c>
    </row>
    <row r="570" spans="1:14" x14ac:dyDescent="0.15">
      <c r="A570" s="52" t="s">
        <v>251</v>
      </c>
      <c r="B570" s="51" t="str">
        <f>VLOOKUP(D568,数据库!$A$1:$J$64584,6,FALSE)</f>
        <v>5556T</v>
      </c>
      <c r="C570" s="51" t="s">
        <v>19</v>
      </c>
      <c r="D570" s="51" t="str">
        <f>VLOOKUP(D568,数据库!$A$1:$J$64584,7,FALSE)</f>
        <v>半剥8</v>
      </c>
      <c r="E570" s="24"/>
      <c r="F570" s="53" t="s">
        <v>251</v>
      </c>
      <c r="G570" s="51" t="str">
        <f>VLOOKUP(I568,数据库!$A$1:$J$64584,6,FALSE)</f>
        <v>5556T</v>
      </c>
      <c r="H570" s="51" t="s">
        <v>19</v>
      </c>
      <c r="I570" s="51" t="str">
        <f>VLOOKUP(I568,数据库!$A$1:$J$64584,7,FALSE)</f>
        <v>半剥8</v>
      </c>
      <c r="J570" s="24"/>
      <c r="K570" s="53" t="s">
        <v>251</v>
      </c>
      <c r="L570" s="51" t="str">
        <f>VLOOKUP(N568,数据库!$A$1:$J$64584,6,FALSE)</f>
        <v>5556T</v>
      </c>
      <c r="M570" s="51" t="s">
        <v>19</v>
      </c>
      <c r="N570" s="51" t="str">
        <f>VLOOKUP(N568,数据库!$A$1:$J$64584,7,FALSE)</f>
        <v>半剥8</v>
      </c>
    </row>
    <row r="571" spans="1:14" x14ac:dyDescent="0.15">
      <c r="A571" s="51" t="s">
        <v>247</v>
      </c>
      <c r="B571" s="51" t="str">
        <f>VLOOKUP(D568,数据库!$A$1:$J$64584,5,FALSE)</f>
        <v>0.5黑</v>
      </c>
      <c r="C571" s="26" t="s">
        <v>248</v>
      </c>
      <c r="D571" s="51" t="str">
        <f>VLOOKUP(D568,数据库!$A$1:$J$64584,10,FALSE)</f>
        <v>F26/2</v>
      </c>
      <c r="E571" s="24"/>
      <c r="F571" s="52" t="s">
        <v>247</v>
      </c>
      <c r="G571" s="51" t="str">
        <f>VLOOKUP(I568,数据库!$A$1:$J$64584,5,FALSE)</f>
        <v>0.5黑</v>
      </c>
      <c r="H571" s="26" t="s">
        <v>248</v>
      </c>
      <c r="I571" s="51" t="str">
        <f>VLOOKUP(I568,数据库!$A$1:$J$64584,10,FALSE)</f>
        <v>F26/3</v>
      </c>
      <c r="J571" s="24"/>
      <c r="K571" s="52" t="s">
        <v>247</v>
      </c>
      <c r="L571" s="51" t="str">
        <f>VLOOKUP(N568,数据库!$A$1:$J$64584,5,FALSE)</f>
        <v>0.5黑</v>
      </c>
      <c r="M571" s="26" t="s">
        <v>248</v>
      </c>
      <c r="N571" s="26" t="str">
        <f>VLOOKUP(N568,数据库!$A$1:$J$64584,10,FALSE)</f>
        <v>F26/4</v>
      </c>
    </row>
    <row r="572" spans="1:14" x14ac:dyDescent="0.15">
      <c r="A572" s="51" t="s">
        <v>249</v>
      </c>
      <c r="B572" s="51">
        <f>VLOOKUP(D568,数据库!$A$1:$J$64584,9,FALSE)</f>
        <v>0</v>
      </c>
      <c r="C572" s="52" t="s">
        <v>280</v>
      </c>
      <c r="D572" s="26">
        <v>20</v>
      </c>
      <c r="E572" s="24"/>
      <c r="F572" s="52" t="s">
        <v>249</v>
      </c>
      <c r="G572" s="51">
        <f>VLOOKUP(I568,数据库!$A$1:$J$64584,9,FALSE)</f>
        <v>0</v>
      </c>
      <c r="H572" s="52" t="s">
        <v>280</v>
      </c>
      <c r="I572" s="26">
        <v>20</v>
      </c>
      <c r="J572" s="24"/>
      <c r="K572" s="52" t="s">
        <v>249</v>
      </c>
      <c r="L572" s="51">
        <f>VLOOKUP(N568,数据库!$A$1:$J$64584,9,FALSE)</f>
        <v>0</v>
      </c>
      <c r="M572" s="52" t="s">
        <v>280</v>
      </c>
      <c r="N572" s="52">
        <v>20</v>
      </c>
    </row>
    <row r="573" spans="1:14" x14ac:dyDescent="0.15">
      <c r="A573" s="51" t="s">
        <v>250</v>
      </c>
      <c r="B573" s="285" t="str">
        <f>VLOOKUP(D568,数据库!$A$1:$J$64584,4,FALSE)</f>
        <v>GVHⅡ/GVHⅡ-MRL</v>
      </c>
      <c r="C573" s="286"/>
      <c r="D573" s="287"/>
      <c r="E573" s="24"/>
      <c r="F573" s="51" t="s">
        <v>250</v>
      </c>
      <c r="G573" s="285" t="str">
        <f>VLOOKUP(I568,数据库!$A$1:$J$64584,4,FALSE)</f>
        <v>GVHⅡ/GVHⅡ-MRL</v>
      </c>
      <c r="H573" s="286"/>
      <c r="I573" s="287"/>
      <c r="J573" s="24"/>
      <c r="K573" s="51" t="s">
        <v>250</v>
      </c>
      <c r="L573" s="285" t="str">
        <f>VLOOKUP(N568,数据库!$A$1:$J$64584,4,FALSE)</f>
        <v>GVHⅡ/GVHⅡ-MRL</v>
      </c>
      <c r="M573" s="286"/>
      <c r="N573" s="287"/>
    </row>
    <row r="574" spans="1:14" x14ac:dyDescent="0.15">
      <c r="A574" s="16"/>
      <c r="B574" s="16"/>
      <c r="C574" s="16"/>
      <c r="D574" s="80"/>
      <c r="E574" s="16"/>
      <c r="F574" s="80"/>
      <c r="G574" s="16"/>
      <c r="H574" s="16"/>
      <c r="I574" s="80"/>
      <c r="J574" s="16"/>
      <c r="K574" s="80"/>
      <c r="L574" s="16"/>
      <c r="M574" s="16"/>
      <c r="N574" s="16"/>
    </row>
    <row r="575" spans="1:14" x14ac:dyDescent="0.15">
      <c r="A575" s="288" t="s">
        <v>300</v>
      </c>
      <c r="B575" s="287"/>
      <c r="C575" s="52" t="s">
        <v>0</v>
      </c>
      <c r="D575" s="51">
        <f>35.1</f>
        <v>35.1</v>
      </c>
      <c r="E575" s="24"/>
      <c r="F575" s="288" t="s">
        <v>300</v>
      </c>
      <c r="G575" s="287"/>
      <c r="H575" s="52" t="s">
        <v>0</v>
      </c>
      <c r="I575" s="51">
        <f>I568+3</f>
        <v>450</v>
      </c>
      <c r="J575" s="24"/>
      <c r="K575" s="288" t="s">
        <v>300</v>
      </c>
      <c r="L575" s="287"/>
      <c r="M575" s="52" t="s">
        <v>0</v>
      </c>
      <c r="N575" s="51">
        <f>N568+3</f>
        <v>451</v>
      </c>
    </row>
    <row r="576" spans="1:14" x14ac:dyDescent="0.15">
      <c r="A576" s="52" t="s">
        <v>16</v>
      </c>
      <c r="B576" s="51" t="e">
        <f>VLOOKUP(D575,数据库!$A$1:$J$64584,2,FALSE)</f>
        <v>#N/A</v>
      </c>
      <c r="C576" s="52" t="s">
        <v>17</v>
      </c>
      <c r="D576" s="51" t="e">
        <f>VLOOKUP(D575,数据库!$A$1:$J$64584,3,FALSE)</f>
        <v>#N/A</v>
      </c>
      <c r="E576" s="24"/>
      <c r="F576" s="53" t="s">
        <v>16</v>
      </c>
      <c r="G576" s="51" t="str">
        <f>VLOOKUP(I575,数据库!$A$1:$J$64584,2,FALSE)</f>
        <v>F26/6</v>
      </c>
      <c r="H576" s="52" t="s">
        <v>17</v>
      </c>
      <c r="I576" s="51" t="str">
        <f>VLOOKUP(I575,数据库!$A$1:$J$64584,3,FALSE)</f>
        <v>载荷仪/9</v>
      </c>
      <c r="J576" s="24"/>
      <c r="K576" s="53" t="s">
        <v>16</v>
      </c>
      <c r="L576" s="51" t="str">
        <f>VLOOKUP(N575,数据库!$A$1:$J$64584,2,FALSE)</f>
        <v>CE24</v>
      </c>
      <c r="M576" s="52" t="s">
        <v>17</v>
      </c>
      <c r="N576" s="51" t="str">
        <f>VLOOKUP(N575,数据库!$A$1:$J$64584,3,FALSE)</f>
        <v>PLD/7</v>
      </c>
    </row>
    <row r="577" spans="1:14" x14ac:dyDescent="0.15">
      <c r="A577" s="52" t="s">
        <v>251</v>
      </c>
      <c r="B577" s="51" t="e">
        <f>VLOOKUP(D575,数据库!$A$1:$J$64584,6,FALSE)</f>
        <v>#N/A</v>
      </c>
      <c r="C577" s="51" t="s">
        <v>19</v>
      </c>
      <c r="D577" s="51" t="e">
        <f>VLOOKUP(D575,数据库!$A$1:$J$64584,7,FALSE)</f>
        <v>#N/A</v>
      </c>
      <c r="E577" s="24"/>
      <c r="F577" s="53" t="s">
        <v>251</v>
      </c>
      <c r="G577" s="51" t="str">
        <f>VLOOKUP(I575,数据库!$A$1:$J$64584,6,FALSE)</f>
        <v>5556T</v>
      </c>
      <c r="H577" s="51" t="s">
        <v>19</v>
      </c>
      <c r="I577" s="51" t="str">
        <f>VLOOKUP(I575,数据库!$A$1:$J$64584,7,FALSE)</f>
        <v>半剥8</v>
      </c>
      <c r="J577" s="24"/>
      <c r="K577" s="53" t="s">
        <v>251</v>
      </c>
      <c r="L577" s="51" t="str">
        <f>VLOOKUP(N575,数据库!$A$1:$J$64584,6,FALSE)</f>
        <v>半剥13</v>
      </c>
      <c r="M577" s="51" t="s">
        <v>19</v>
      </c>
      <c r="N577" s="51" t="str">
        <f>VLOOKUP(N575,数据库!$A$1:$J$64584,7,FALSE)</f>
        <v>半剥6.5</v>
      </c>
    </row>
    <row r="578" spans="1:14" x14ac:dyDescent="0.15">
      <c r="A578" s="51" t="s">
        <v>247</v>
      </c>
      <c r="B578" s="51" t="e">
        <f>VLOOKUP(D575,数据库!$A$1:$J$64584,5,FALSE)</f>
        <v>#N/A</v>
      </c>
      <c r="C578" s="26" t="s">
        <v>248</v>
      </c>
      <c r="D578" s="51" t="e">
        <f>VLOOKUP(D575,数据库!$A$1:$J$64584,10,FALSE)</f>
        <v>#N/A</v>
      </c>
      <c r="E578" s="24"/>
      <c r="F578" s="52" t="s">
        <v>247</v>
      </c>
      <c r="G578" s="51" t="str">
        <f>VLOOKUP(I575,数据库!$A$1:$J$64584,5,FALSE)</f>
        <v>0.5黑</v>
      </c>
      <c r="H578" s="26" t="s">
        <v>248</v>
      </c>
      <c r="I578" s="51" t="str">
        <f>VLOOKUP(I575,数据库!$A$1:$J$64584,10,FALSE)</f>
        <v>F26/6</v>
      </c>
      <c r="J578" s="24"/>
      <c r="K578" s="52" t="s">
        <v>247</v>
      </c>
      <c r="L578" s="51" t="str">
        <f>VLOOKUP(N575,数据库!$A$1:$J$64584,5,FALSE)</f>
        <v>0.5黑</v>
      </c>
      <c r="M578" s="26" t="s">
        <v>248</v>
      </c>
      <c r="N578" s="26">
        <f>VLOOKUP(N575,数据库!$A$1:$J$64584,10,FALSE)</f>
        <v>0</v>
      </c>
    </row>
    <row r="579" spans="1:14" x14ac:dyDescent="0.15">
      <c r="A579" s="51" t="s">
        <v>249</v>
      </c>
      <c r="B579" s="51" t="e">
        <f>VLOOKUP(D575,数据库!$A$1:$J$64584,9,FALSE)</f>
        <v>#N/A</v>
      </c>
      <c r="C579" s="52" t="s">
        <v>280</v>
      </c>
      <c r="D579" s="26">
        <v>20</v>
      </c>
      <c r="E579" s="24"/>
      <c r="F579" s="52" t="s">
        <v>249</v>
      </c>
      <c r="G579" s="51">
        <f>VLOOKUP(I575,数据库!$A$1:$J$64584,9,FALSE)</f>
        <v>0</v>
      </c>
      <c r="H579" s="52" t="s">
        <v>280</v>
      </c>
      <c r="I579" s="26">
        <v>20</v>
      </c>
      <c r="J579" s="24"/>
      <c r="K579" s="52" t="s">
        <v>249</v>
      </c>
      <c r="L579" s="51">
        <f>VLOOKUP(N575,数据库!$A$1:$J$64584,9,FALSE)</f>
        <v>0</v>
      </c>
      <c r="M579" s="52" t="s">
        <v>280</v>
      </c>
      <c r="N579" s="52">
        <v>20</v>
      </c>
    </row>
    <row r="580" spans="1:14" x14ac:dyDescent="0.15">
      <c r="A580" s="51" t="s">
        <v>250</v>
      </c>
      <c r="B580" s="285" t="e">
        <f>VLOOKUP(D575,数据库!$A$1:$J$64584,4,FALSE)</f>
        <v>#N/A</v>
      </c>
      <c r="C580" s="286"/>
      <c r="D580" s="287"/>
      <c r="E580" s="24"/>
      <c r="F580" s="51" t="s">
        <v>250</v>
      </c>
      <c r="G580" s="285" t="str">
        <f>VLOOKUP(I575,数据库!$A$1:$J$64584,4,FALSE)</f>
        <v>GVHⅡ/GVHⅡ-MRL</v>
      </c>
      <c r="H580" s="286"/>
      <c r="I580" s="287"/>
      <c r="J580" s="24"/>
      <c r="K580" s="51" t="s">
        <v>250</v>
      </c>
      <c r="L580" s="285" t="str">
        <f>VLOOKUP(N575,数据库!$A$1:$J$64584,4,FALSE)</f>
        <v>有地震管制</v>
      </c>
      <c r="M580" s="286"/>
      <c r="N580" s="287"/>
    </row>
  </sheetData>
  <mergeCells count="498">
    <mergeCell ref="A1:B1"/>
    <mergeCell ref="F1:G1"/>
    <mergeCell ref="K1:L1"/>
    <mergeCell ref="B6:D6"/>
    <mergeCell ref="G6:I6"/>
    <mergeCell ref="L6:N6"/>
    <mergeCell ref="A15:B15"/>
    <mergeCell ref="F15:G15"/>
    <mergeCell ref="K15:L15"/>
    <mergeCell ref="B20:D20"/>
    <mergeCell ref="G20:I20"/>
    <mergeCell ref="L20:N20"/>
    <mergeCell ref="A8:B8"/>
    <mergeCell ref="F8:G8"/>
    <mergeCell ref="K8:L8"/>
    <mergeCell ref="B13:D13"/>
    <mergeCell ref="G13:I13"/>
    <mergeCell ref="L13:N13"/>
    <mergeCell ref="A29:B29"/>
    <mergeCell ref="F29:G29"/>
    <mergeCell ref="K29:L29"/>
    <mergeCell ref="B34:D34"/>
    <mergeCell ref="G34:I34"/>
    <mergeCell ref="L34:N34"/>
    <mergeCell ref="A22:B22"/>
    <mergeCell ref="F22:G22"/>
    <mergeCell ref="K22:L22"/>
    <mergeCell ref="B27:D27"/>
    <mergeCell ref="G27:I27"/>
    <mergeCell ref="L27:N27"/>
    <mergeCell ref="A43:B43"/>
    <mergeCell ref="F43:G43"/>
    <mergeCell ref="K43:L43"/>
    <mergeCell ref="B48:D48"/>
    <mergeCell ref="G48:I48"/>
    <mergeCell ref="L48:N48"/>
    <mergeCell ref="A36:B36"/>
    <mergeCell ref="F36:G36"/>
    <mergeCell ref="K36:L36"/>
    <mergeCell ref="B41:D41"/>
    <mergeCell ref="G41:I41"/>
    <mergeCell ref="L41:N41"/>
    <mergeCell ref="A57:B57"/>
    <mergeCell ref="F57:G57"/>
    <mergeCell ref="K57:L57"/>
    <mergeCell ref="B62:D62"/>
    <mergeCell ref="G62:I62"/>
    <mergeCell ref="L62:N62"/>
    <mergeCell ref="A50:B50"/>
    <mergeCell ref="F50:G50"/>
    <mergeCell ref="K50:L50"/>
    <mergeCell ref="B55:D55"/>
    <mergeCell ref="G55:I55"/>
    <mergeCell ref="L55:N55"/>
    <mergeCell ref="A71:B71"/>
    <mergeCell ref="F71:G71"/>
    <mergeCell ref="K71:L71"/>
    <mergeCell ref="B76:D76"/>
    <mergeCell ref="G76:I76"/>
    <mergeCell ref="L76:N76"/>
    <mergeCell ref="A64:B64"/>
    <mergeCell ref="F64:G64"/>
    <mergeCell ref="K64:L64"/>
    <mergeCell ref="B69:D69"/>
    <mergeCell ref="G69:I69"/>
    <mergeCell ref="L69:N69"/>
    <mergeCell ref="A85:B85"/>
    <mergeCell ref="F85:G85"/>
    <mergeCell ref="K85:L85"/>
    <mergeCell ref="B90:D90"/>
    <mergeCell ref="G90:I90"/>
    <mergeCell ref="L90:N90"/>
    <mergeCell ref="A78:B78"/>
    <mergeCell ref="F78:G78"/>
    <mergeCell ref="K78:L78"/>
    <mergeCell ref="B83:D83"/>
    <mergeCell ref="G83:I83"/>
    <mergeCell ref="L83:N83"/>
    <mergeCell ref="A99:B99"/>
    <mergeCell ref="F99:G99"/>
    <mergeCell ref="K99:L99"/>
    <mergeCell ref="B104:D104"/>
    <mergeCell ref="G104:I104"/>
    <mergeCell ref="L104:N104"/>
    <mergeCell ref="A92:B92"/>
    <mergeCell ref="F92:G92"/>
    <mergeCell ref="K92:L92"/>
    <mergeCell ref="B97:D97"/>
    <mergeCell ref="G97:I97"/>
    <mergeCell ref="L97:N97"/>
    <mergeCell ref="A113:B113"/>
    <mergeCell ref="F113:G113"/>
    <mergeCell ref="K113:L113"/>
    <mergeCell ref="B118:D118"/>
    <mergeCell ref="G118:I118"/>
    <mergeCell ref="L118:N118"/>
    <mergeCell ref="A106:B106"/>
    <mergeCell ref="F106:G106"/>
    <mergeCell ref="K106:L106"/>
    <mergeCell ref="B111:D111"/>
    <mergeCell ref="G111:I111"/>
    <mergeCell ref="L111:N111"/>
    <mergeCell ref="A127:B127"/>
    <mergeCell ref="F127:G127"/>
    <mergeCell ref="K127:L127"/>
    <mergeCell ref="B132:D132"/>
    <mergeCell ref="G132:I132"/>
    <mergeCell ref="L132:N132"/>
    <mergeCell ref="A120:B120"/>
    <mergeCell ref="F120:G120"/>
    <mergeCell ref="K120:L120"/>
    <mergeCell ref="B125:D125"/>
    <mergeCell ref="G125:I125"/>
    <mergeCell ref="L125:N125"/>
    <mergeCell ref="A141:B141"/>
    <mergeCell ref="F141:G141"/>
    <mergeCell ref="K141:L141"/>
    <mergeCell ref="B146:D146"/>
    <mergeCell ref="G146:I146"/>
    <mergeCell ref="L146:N146"/>
    <mergeCell ref="A134:B134"/>
    <mergeCell ref="F134:G134"/>
    <mergeCell ref="K134:L134"/>
    <mergeCell ref="B139:D139"/>
    <mergeCell ref="G139:I139"/>
    <mergeCell ref="L139:N139"/>
    <mergeCell ref="A155:B155"/>
    <mergeCell ref="F155:G155"/>
    <mergeCell ref="K155:L155"/>
    <mergeCell ref="B160:D160"/>
    <mergeCell ref="G160:I160"/>
    <mergeCell ref="L160:N160"/>
    <mergeCell ref="A148:B148"/>
    <mergeCell ref="F148:G148"/>
    <mergeCell ref="K148:L148"/>
    <mergeCell ref="B153:D153"/>
    <mergeCell ref="G153:I153"/>
    <mergeCell ref="L153:N153"/>
    <mergeCell ref="A169:B169"/>
    <mergeCell ref="F169:G169"/>
    <mergeCell ref="K169:L169"/>
    <mergeCell ref="B174:D174"/>
    <mergeCell ref="G174:I174"/>
    <mergeCell ref="L174:N174"/>
    <mergeCell ref="A162:B162"/>
    <mergeCell ref="F162:G162"/>
    <mergeCell ref="K162:L162"/>
    <mergeCell ref="B167:D167"/>
    <mergeCell ref="G167:I167"/>
    <mergeCell ref="L167:N167"/>
    <mergeCell ref="A183:B183"/>
    <mergeCell ref="F183:G183"/>
    <mergeCell ref="K183:L183"/>
    <mergeCell ref="B188:D188"/>
    <mergeCell ref="G188:I188"/>
    <mergeCell ref="L188:N188"/>
    <mergeCell ref="A176:B176"/>
    <mergeCell ref="F176:G176"/>
    <mergeCell ref="K176:L176"/>
    <mergeCell ref="B181:D181"/>
    <mergeCell ref="G181:I181"/>
    <mergeCell ref="L181:N181"/>
    <mergeCell ref="A197:B197"/>
    <mergeCell ref="F197:G197"/>
    <mergeCell ref="K197:L197"/>
    <mergeCell ref="B202:D202"/>
    <mergeCell ref="G202:I202"/>
    <mergeCell ref="L202:N202"/>
    <mergeCell ref="A190:B190"/>
    <mergeCell ref="F190:G190"/>
    <mergeCell ref="K190:L190"/>
    <mergeCell ref="B195:D195"/>
    <mergeCell ref="G195:I195"/>
    <mergeCell ref="L195:N195"/>
    <mergeCell ref="A211:B211"/>
    <mergeCell ref="F211:G211"/>
    <mergeCell ref="K211:L211"/>
    <mergeCell ref="B216:D216"/>
    <mergeCell ref="G216:I216"/>
    <mergeCell ref="L216:N216"/>
    <mergeCell ref="A204:B204"/>
    <mergeCell ref="F204:G204"/>
    <mergeCell ref="K204:L204"/>
    <mergeCell ref="B209:D209"/>
    <mergeCell ref="G209:I209"/>
    <mergeCell ref="L209:N209"/>
    <mergeCell ref="A225:B225"/>
    <mergeCell ref="F225:G225"/>
    <mergeCell ref="K225:L225"/>
    <mergeCell ref="B230:D230"/>
    <mergeCell ref="G230:I230"/>
    <mergeCell ref="L230:N230"/>
    <mergeCell ref="A218:B218"/>
    <mergeCell ref="F218:G218"/>
    <mergeCell ref="K218:L218"/>
    <mergeCell ref="B223:D223"/>
    <mergeCell ref="G223:I223"/>
    <mergeCell ref="L223:N223"/>
    <mergeCell ref="A239:B239"/>
    <mergeCell ref="F239:G239"/>
    <mergeCell ref="K239:L239"/>
    <mergeCell ref="B244:D244"/>
    <mergeCell ref="G244:I244"/>
    <mergeCell ref="L244:N244"/>
    <mergeCell ref="A232:B232"/>
    <mergeCell ref="F232:G232"/>
    <mergeCell ref="K232:L232"/>
    <mergeCell ref="B237:D237"/>
    <mergeCell ref="G237:I237"/>
    <mergeCell ref="L237:N237"/>
    <mergeCell ref="A253:B253"/>
    <mergeCell ref="F253:G253"/>
    <mergeCell ref="K253:L253"/>
    <mergeCell ref="B258:D258"/>
    <mergeCell ref="G258:I258"/>
    <mergeCell ref="L258:N258"/>
    <mergeCell ref="A246:B246"/>
    <mergeCell ref="F246:G246"/>
    <mergeCell ref="K246:L246"/>
    <mergeCell ref="B251:D251"/>
    <mergeCell ref="G251:I251"/>
    <mergeCell ref="L251:N251"/>
    <mergeCell ref="A267:B267"/>
    <mergeCell ref="F267:G267"/>
    <mergeCell ref="K267:L267"/>
    <mergeCell ref="B272:D272"/>
    <mergeCell ref="G272:I272"/>
    <mergeCell ref="L272:N272"/>
    <mergeCell ref="A260:B260"/>
    <mergeCell ref="F260:G260"/>
    <mergeCell ref="K260:L260"/>
    <mergeCell ref="B265:D265"/>
    <mergeCell ref="G265:I265"/>
    <mergeCell ref="L265:N265"/>
    <mergeCell ref="A281:B281"/>
    <mergeCell ref="F281:G281"/>
    <mergeCell ref="K281:L281"/>
    <mergeCell ref="B286:D286"/>
    <mergeCell ref="G286:I286"/>
    <mergeCell ref="L286:N286"/>
    <mergeCell ref="A274:B274"/>
    <mergeCell ref="F274:G274"/>
    <mergeCell ref="K274:L274"/>
    <mergeCell ref="B279:D279"/>
    <mergeCell ref="G279:I279"/>
    <mergeCell ref="L279:N279"/>
    <mergeCell ref="A295:B295"/>
    <mergeCell ref="F295:G295"/>
    <mergeCell ref="K295:L295"/>
    <mergeCell ref="B300:D300"/>
    <mergeCell ref="G300:I300"/>
    <mergeCell ref="L300:N300"/>
    <mergeCell ref="A288:B288"/>
    <mergeCell ref="F288:G288"/>
    <mergeCell ref="K288:L288"/>
    <mergeCell ref="B293:D293"/>
    <mergeCell ref="G293:I293"/>
    <mergeCell ref="L293:N293"/>
    <mergeCell ref="A309:B309"/>
    <mergeCell ref="F309:G309"/>
    <mergeCell ref="K309:L309"/>
    <mergeCell ref="B314:D314"/>
    <mergeCell ref="G314:I314"/>
    <mergeCell ref="L314:N314"/>
    <mergeCell ref="A302:B302"/>
    <mergeCell ref="F302:G302"/>
    <mergeCell ref="K302:L302"/>
    <mergeCell ref="B307:D307"/>
    <mergeCell ref="G307:I307"/>
    <mergeCell ref="L307:N307"/>
    <mergeCell ref="A323:B323"/>
    <mergeCell ref="F323:G323"/>
    <mergeCell ref="K323:L323"/>
    <mergeCell ref="B328:D328"/>
    <mergeCell ref="G328:I328"/>
    <mergeCell ref="L328:N328"/>
    <mergeCell ref="A316:B316"/>
    <mergeCell ref="F316:G316"/>
    <mergeCell ref="K316:L316"/>
    <mergeCell ref="B321:D321"/>
    <mergeCell ref="G321:I321"/>
    <mergeCell ref="L321:N321"/>
    <mergeCell ref="A337:B337"/>
    <mergeCell ref="F337:G337"/>
    <mergeCell ref="K337:L337"/>
    <mergeCell ref="B342:D342"/>
    <mergeCell ref="G342:I342"/>
    <mergeCell ref="L342:N342"/>
    <mergeCell ref="A330:B330"/>
    <mergeCell ref="F330:G330"/>
    <mergeCell ref="K330:L330"/>
    <mergeCell ref="B335:D335"/>
    <mergeCell ref="G335:I335"/>
    <mergeCell ref="L335:N335"/>
    <mergeCell ref="A351:B351"/>
    <mergeCell ref="F351:G351"/>
    <mergeCell ref="K351:L351"/>
    <mergeCell ref="B356:D356"/>
    <mergeCell ref="G356:I356"/>
    <mergeCell ref="L356:N356"/>
    <mergeCell ref="A344:B344"/>
    <mergeCell ref="F344:G344"/>
    <mergeCell ref="K344:L344"/>
    <mergeCell ref="B349:D349"/>
    <mergeCell ref="G349:I349"/>
    <mergeCell ref="L349:N349"/>
    <mergeCell ref="A365:B365"/>
    <mergeCell ref="F365:G365"/>
    <mergeCell ref="K365:L365"/>
    <mergeCell ref="B370:D370"/>
    <mergeCell ref="G370:I370"/>
    <mergeCell ref="L370:N370"/>
    <mergeCell ref="A358:B358"/>
    <mergeCell ref="F358:G358"/>
    <mergeCell ref="K358:L358"/>
    <mergeCell ref="B363:D363"/>
    <mergeCell ref="G363:I363"/>
    <mergeCell ref="L363:N363"/>
    <mergeCell ref="A379:B379"/>
    <mergeCell ref="F379:G379"/>
    <mergeCell ref="K379:L379"/>
    <mergeCell ref="B384:D384"/>
    <mergeCell ref="G384:I384"/>
    <mergeCell ref="L384:N384"/>
    <mergeCell ref="A372:B372"/>
    <mergeCell ref="F372:G372"/>
    <mergeCell ref="K372:L372"/>
    <mergeCell ref="B377:D377"/>
    <mergeCell ref="G377:I377"/>
    <mergeCell ref="L377:N377"/>
    <mergeCell ref="A393:B393"/>
    <mergeCell ref="F393:G393"/>
    <mergeCell ref="K393:L393"/>
    <mergeCell ref="B398:D398"/>
    <mergeCell ref="G398:I398"/>
    <mergeCell ref="L398:N398"/>
    <mergeCell ref="A386:B386"/>
    <mergeCell ref="F386:G386"/>
    <mergeCell ref="K386:L386"/>
    <mergeCell ref="B391:D391"/>
    <mergeCell ref="G391:I391"/>
    <mergeCell ref="L391:N391"/>
    <mergeCell ref="A407:B407"/>
    <mergeCell ref="F407:G407"/>
    <mergeCell ref="K407:L407"/>
    <mergeCell ref="B412:D412"/>
    <mergeCell ref="G412:I412"/>
    <mergeCell ref="L412:N412"/>
    <mergeCell ref="A400:B400"/>
    <mergeCell ref="F400:G400"/>
    <mergeCell ref="K400:L400"/>
    <mergeCell ref="B405:D405"/>
    <mergeCell ref="G405:I405"/>
    <mergeCell ref="L405:N405"/>
    <mergeCell ref="A421:B421"/>
    <mergeCell ref="F421:G421"/>
    <mergeCell ref="K421:L421"/>
    <mergeCell ref="B426:D426"/>
    <mergeCell ref="G426:I426"/>
    <mergeCell ref="L426:N426"/>
    <mergeCell ref="A414:B414"/>
    <mergeCell ref="F414:G414"/>
    <mergeCell ref="K414:L414"/>
    <mergeCell ref="B419:D419"/>
    <mergeCell ref="G419:I419"/>
    <mergeCell ref="L419:N419"/>
    <mergeCell ref="A435:B435"/>
    <mergeCell ref="F435:G435"/>
    <mergeCell ref="K435:L435"/>
    <mergeCell ref="B440:D440"/>
    <mergeCell ref="G440:I440"/>
    <mergeCell ref="L440:N440"/>
    <mergeCell ref="A428:B428"/>
    <mergeCell ref="F428:G428"/>
    <mergeCell ref="K428:L428"/>
    <mergeCell ref="B433:D433"/>
    <mergeCell ref="G433:I433"/>
    <mergeCell ref="L433:N433"/>
    <mergeCell ref="A449:B449"/>
    <mergeCell ref="F449:G449"/>
    <mergeCell ref="K449:L449"/>
    <mergeCell ref="B454:D454"/>
    <mergeCell ref="G454:I454"/>
    <mergeCell ref="L454:N454"/>
    <mergeCell ref="A442:B442"/>
    <mergeCell ref="F442:G442"/>
    <mergeCell ref="K442:L442"/>
    <mergeCell ref="B447:D447"/>
    <mergeCell ref="G447:I447"/>
    <mergeCell ref="L447:N447"/>
    <mergeCell ref="A463:B463"/>
    <mergeCell ref="F463:G463"/>
    <mergeCell ref="K463:L463"/>
    <mergeCell ref="B468:D468"/>
    <mergeCell ref="G468:I468"/>
    <mergeCell ref="L468:N468"/>
    <mergeCell ref="A456:B456"/>
    <mergeCell ref="F456:G456"/>
    <mergeCell ref="K456:L456"/>
    <mergeCell ref="B461:D461"/>
    <mergeCell ref="G461:I461"/>
    <mergeCell ref="L461:N461"/>
    <mergeCell ref="A477:B477"/>
    <mergeCell ref="F477:G477"/>
    <mergeCell ref="K477:L477"/>
    <mergeCell ref="B482:D482"/>
    <mergeCell ref="G482:I482"/>
    <mergeCell ref="L482:N482"/>
    <mergeCell ref="A470:B470"/>
    <mergeCell ref="F470:G470"/>
    <mergeCell ref="K470:L470"/>
    <mergeCell ref="B475:D475"/>
    <mergeCell ref="G475:I475"/>
    <mergeCell ref="L475:N475"/>
    <mergeCell ref="A491:B491"/>
    <mergeCell ref="F491:G491"/>
    <mergeCell ref="K491:L491"/>
    <mergeCell ref="B496:D496"/>
    <mergeCell ref="G496:I496"/>
    <mergeCell ref="L496:N496"/>
    <mergeCell ref="A484:B484"/>
    <mergeCell ref="F484:G484"/>
    <mergeCell ref="K484:L484"/>
    <mergeCell ref="B489:D489"/>
    <mergeCell ref="G489:I489"/>
    <mergeCell ref="L489:N489"/>
    <mergeCell ref="A505:B505"/>
    <mergeCell ref="F505:G505"/>
    <mergeCell ref="K505:L505"/>
    <mergeCell ref="B510:D510"/>
    <mergeCell ref="G510:I510"/>
    <mergeCell ref="L510:N510"/>
    <mergeCell ref="A498:B498"/>
    <mergeCell ref="F498:G498"/>
    <mergeCell ref="K498:L498"/>
    <mergeCell ref="B503:D503"/>
    <mergeCell ref="G503:I503"/>
    <mergeCell ref="L503:N503"/>
    <mergeCell ref="A519:B519"/>
    <mergeCell ref="F519:G519"/>
    <mergeCell ref="K519:L519"/>
    <mergeCell ref="B524:D524"/>
    <mergeCell ref="G524:I524"/>
    <mergeCell ref="L524:N524"/>
    <mergeCell ref="A512:B512"/>
    <mergeCell ref="F512:G512"/>
    <mergeCell ref="K512:L512"/>
    <mergeCell ref="B517:D517"/>
    <mergeCell ref="G517:I517"/>
    <mergeCell ref="L517:N517"/>
    <mergeCell ref="A533:B533"/>
    <mergeCell ref="F533:G533"/>
    <mergeCell ref="K533:L533"/>
    <mergeCell ref="B538:D538"/>
    <mergeCell ref="G538:I538"/>
    <mergeCell ref="L538:N538"/>
    <mergeCell ref="A526:B526"/>
    <mergeCell ref="F526:G526"/>
    <mergeCell ref="K526:L526"/>
    <mergeCell ref="B531:D531"/>
    <mergeCell ref="G531:I531"/>
    <mergeCell ref="L531:N531"/>
    <mergeCell ref="A547:B547"/>
    <mergeCell ref="F547:G547"/>
    <mergeCell ref="K547:L547"/>
    <mergeCell ref="B552:D552"/>
    <mergeCell ref="G552:I552"/>
    <mergeCell ref="L552:N552"/>
    <mergeCell ref="A540:B540"/>
    <mergeCell ref="F540:G540"/>
    <mergeCell ref="K540:L540"/>
    <mergeCell ref="B545:D545"/>
    <mergeCell ref="G545:I545"/>
    <mergeCell ref="L545:N545"/>
    <mergeCell ref="A561:B561"/>
    <mergeCell ref="F561:G561"/>
    <mergeCell ref="K561:L561"/>
    <mergeCell ref="B566:D566"/>
    <mergeCell ref="G566:I566"/>
    <mergeCell ref="L566:N566"/>
    <mergeCell ref="A554:B554"/>
    <mergeCell ref="F554:G554"/>
    <mergeCell ref="K554:L554"/>
    <mergeCell ref="B559:D559"/>
    <mergeCell ref="G559:I559"/>
    <mergeCell ref="L559:N559"/>
    <mergeCell ref="A575:B575"/>
    <mergeCell ref="F575:G575"/>
    <mergeCell ref="K575:L575"/>
    <mergeCell ref="B580:D580"/>
    <mergeCell ref="G580:I580"/>
    <mergeCell ref="L580:N580"/>
    <mergeCell ref="A568:B568"/>
    <mergeCell ref="F568:G568"/>
    <mergeCell ref="K568:L568"/>
    <mergeCell ref="B573:D573"/>
    <mergeCell ref="G573:I573"/>
    <mergeCell ref="L573:N573"/>
  </mergeCells>
  <phoneticPr fontId="15" type="noConversion"/>
  <pageMargins left="0.7" right="0.7" top="0.75" bottom="0.75" header="0.3" footer="0.3"/>
  <pageSetup paperSize="9" orientation="portrait" r:id="rId1"/>
  <rowBreaks count="3" manualBreakCount="3">
    <brk id="399" max="13" man="1"/>
    <brk id="448" max="13" man="1"/>
    <brk id="497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2"/>
  <sheetViews>
    <sheetView view="pageBreakPreview" topLeftCell="A157" zoomScaleSheetLayoutView="100" workbookViewId="0">
      <selection activeCell="B158" sqref="B158"/>
    </sheetView>
  </sheetViews>
  <sheetFormatPr defaultRowHeight="14.25" x14ac:dyDescent="0.15"/>
  <cols>
    <col min="1" max="1" width="5.625" customWidth="1"/>
    <col min="2" max="2" width="7.625" customWidth="1"/>
    <col min="3" max="3" width="5.625" customWidth="1"/>
    <col min="4" max="4" width="7.625" customWidth="1"/>
    <col min="5" max="5" width="1.375" customWidth="1"/>
    <col min="6" max="6" width="5.625" customWidth="1"/>
    <col min="7" max="7" width="7.625" customWidth="1"/>
    <col min="8" max="8" width="5.625" customWidth="1"/>
    <col min="9" max="9" width="7.625" customWidth="1"/>
    <col min="10" max="10" width="1.25" customWidth="1"/>
    <col min="11" max="11" width="5.625" customWidth="1"/>
    <col min="12" max="12" width="7.625" customWidth="1"/>
    <col min="13" max="13" width="5.625" customWidth="1"/>
    <col min="14" max="14" width="7.625" customWidth="1"/>
    <col min="16" max="16" width="5.625" customWidth="1"/>
  </cols>
  <sheetData>
    <row r="1" spans="1:14" ht="12.75" customHeight="1" x14ac:dyDescent="0.15">
      <c r="A1" s="288" t="s">
        <v>304</v>
      </c>
      <c r="B1" s="287"/>
      <c r="C1" s="70" t="s">
        <v>0</v>
      </c>
      <c r="D1" s="71">
        <v>1</v>
      </c>
      <c r="E1" s="24"/>
      <c r="F1" s="278" t="s">
        <v>304</v>
      </c>
      <c r="G1" s="287"/>
      <c r="H1" s="70" t="s">
        <v>0</v>
      </c>
      <c r="I1" s="71">
        <v>2</v>
      </c>
      <c r="J1" s="24"/>
      <c r="K1" s="278" t="s">
        <v>304</v>
      </c>
      <c r="L1" s="287"/>
      <c r="M1" s="70" t="s">
        <v>0</v>
      </c>
      <c r="N1" s="71">
        <v>3</v>
      </c>
    </row>
    <row r="2" spans="1:14" ht="12.75" customHeight="1" x14ac:dyDescent="0.15">
      <c r="A2" s="70" t="s">
        <v>16</v>
      </c>
      <c r="B2" s="71" t="str">
        <f>VLOOKUP(D1,数据库!$A$1:$J$64584,2,FALSE)</f>
        <v>KC/1</v>
      </c>
      <c r="C2" s="71" t="s">
        <v>17</v>
      </c>
      <c r="D2" s="71" t="str">
        <f>VLOOKUP(D1,数据库!$A$1:$J$64584,3,FALSE)</f>
        <v>MSC/1</v>
      </c>
      <c r="E2" s="24"/>
      <c r="F2" s="63" t="s">
        <v>16</v>
      </c>
      <c r="G2" s="71" t="str">
        <f>VLOOKUP(I1,数据库!$A$1:$J$64584,2,FALSE)</f>
        <v>KC/2</v>
      </c>
      <c r="H2" s="71" t="s">
        <v>17</v>
      </c>
      <c r="I2" s="71" t="str">
        <f>VLOOKUP(I1,数据库!$A$1:$J$64584,3,FALSE)</f>
        <v>MC/A1</v>
      </c>
      <c r="J2" s="24"/>
      <c r="K2" s="63" t="s">
        <v>16</v>
      </c>
      <c r="L2" s="71" t="str">
        <f>VLOOKUP(N1,数据库!$A$1:$J$64584,2,FALSE)</f>
        <v>KC/3</v>
      </c>
      <c r="M2" s="71" t="s">
        <v>17</v>
      </c>
      <c r="N2" s="71" t="str">
        <f>VLOOKUP(N1,数据库!$A$1:$J$64584,3,FALSE)</f>
        <v>FJXA/13</v>
      </c>
    </row>
    <row r="3" spans="1:14" ht="12.75" customHeight="1" x14ac:dyDescent="0.15">
      <c r="A3" s="70" t="s">
        <v>251</v>
      </c>
      <c r="B3" s="71" t="str">
        <f>VLOOKUP(D1,数据库!$A$1:$J$64584,6,FALSE)</f>
        <v>5556T</v>
      </c>
      <c r="C3" s="26" t="s">
        <v>19</v>
      </c>
      <c r="D3" s="26" t="str">
        <f>VLOOKUP(D1,数据库!$A$1:$J$64584,7,FALSE)</f>
        <v>红4</v>
      </c>
      <c r="E3" s="24"/>
      <c r="F3" s="70" t="s">
        <v>251</v>
      </c>
      <c r="G3" s="71" t="str">
        <f>VLOOKUP(I1,数据库!$A$1:$J$64584,6,FALSE)</f>
        <v>5556T</v>
      </c>
      <c r="H3" s="26" t="s">
        <v>19</v>
      </c>
      <c r="I3" s="26" t="str">
        <f>VLOOKUP(I1,数据库!$A$1:$J$64584,7,FALSE)</f>
        <v>红4</v>
      </c>
      <c r="J3" s="24"/>
      <c r="K3" s="70" t="s">
        <v>251</v>
      </c>
      <c r="L3" s="71" t="str">
        <f>VLOOKUP(N1,数据库!$A$1:$J$64584,6,FALSE)</f>
        <v>5556T</v>
      </c>
      <c r="M3" s="26" t="s">
        <v>19</v>
      </c>
      <c r="N3" s="26" t="str">
        <f>VLOOKUP(N1,数据库!$A$1:$J$64584,7,FALSE)</f>
        <v>红4</v>
      </c>
    </row>
    <row r="4" spans="1:14" ht="12.75" customHeight="1" x14ac:dyDescent="0.15">
      <c r="A4" s="71" t="s">
        <v>247</v>
      </c>
      <c r="B4" s="71" t="str">
        <f>VLOOKUP(D1,数据库!$A$1:$J$64584,5,FALSE)</f>
        <v>0.5黑</v>
      </c>
      <c r="C4" s="70" t="s">
        <v>248</v>
      </c>
      <c r="D4" s="70" t="e">
        <f>VLOOKUP(D1,数据库!A:J,11,FALSE)</f>
        <v>#REF!</v>
      </c>
      <c r="E4" s="24"/>
      <c r="F4" s="71" t="s">
        <v>247</v>
      </c>
      <c r="G4" s="71" t="str">
        <f>VLOOKUP(I1,数据库!$A$1:$J$64584,5,FALSE)</f>
        <v>0.5黑</v>
      </c>
      <c r="H4" s="70" t="s">
        <v>248</v>
      </c>
      <c r="I4" s="70" t="e">
        <f>VLOOKUP(I1,数据库!A:J,11,FALSE)</f>
        <v>#REF!</v>
      </c>
      <c r="J4" s="24"/>
      <c r="K4" s="71" t="s">
        <v>247</v>
      </c>
      <c r="L4" s="71" t="str">
        <f>VLOOKUP(N1,数据库!$A$1:$J$64584,5,FALSE)</f>
        <v>0.5黑</v>
      </c>
      <c r="M4" s="70" t="s">
        <v>248</v>
      </c>
      <c r="N4" s="70" t="e">
        <f>VLOOKUP(N1,数据库!A:J,11,FALSE)</f>
        <v>#REF!</v>
      </c>
    </row>
    <row r="5" spans="1:14" ht="12.75" customHeight="1" x14ac:dyDescent="0.15">
      <c r="A5" s="71" t="s">
        <v>249</v>
      </c>
      <c r="B5" s="71" t="str">
        <f>VLOOKUP(D1,数据库!$A$1:$J$64584,10,FALSE)</f>
        <v>KC/1</v>
      </c>
      <c r="C5" s="13" t="s">
        <v>280</v>
      </c>
      <c r="D5" s="13">
        <v>20</v>
      </c>
      <c r="E5" s="24"/>
      <c r="F5" s="71" t="s">
        <v>249</v>
      </c>
      <c r="G5" s="71" t="str">
        <f>VLOOKUP(I1,数据库!$A$1:$J$64584,10,FALSE)</f>
        <v>KC/2</v>
      </c>
      <c r="H5" s="26" t="s">
        <v>280</v>
      </c>
      <c r="I5" s="26">
        <v>20</v>
      </c>
      <c r="J5" s="24"/>
      <c r="K5" s="71" t="s">
        <v>249</v>
      </c>
      <c r="L5" s="71" t="str">
        <f>VLOOKUP(N1,数据库!$A$1:$J$64584,10,FALSE)</f>
        <v>KC/3</v>
      </c>
      <c r="M5" s="13" t="s">
        <v>280</v>
      </c>
      <c r="N5" s="27">
        <v>20</v>
      </c>
    </row>
    <row r="6" spans="1:14" ht="12.75" customHeight="1" x14ac:dyDescent="0.15">
      <c r="A6" s="67" t="s">
        <v>250</v>
      </c>
      <c r="B6" s="274" t="str">
        <f>VLOOKUP(D1,数据库!$A$1:$J$64584,4,FALSE)</f>
        <v>标准</v>
      </c>
      <c r="C6" s="275"/>
      <c r="D6" s="275"/>
      <c r="E6" s="24"/>
      <c r="F6" s="67" t="s">
        <v>250</v>
      </c>
      <c r="G6" s="274" t="str">
        <f>VLOOKUP(I1,数据库!$A$1:$J$64584,4,FALSE)</f>
        <v>标准</v>
      </c>
      <c r="H6" s="276"/>
      <c r="I6" s="275"/>
      <c r="J6" s="24"/>
      <c r="K6" s="67" t="s">
        <v>250</v>
      </c>
      <c r="L6" s="274" t="str">
        <f>VLOOKUP(N1,数据库!$A$1:$J$64584,4,FALSE)</f>
        <v>标准</v>
      </c>
      <c r="M6" s="275"/>
      <c r="N6" s="276"/>
    </row>
    <row r="7" spans="1:14" ht="12.75" customHeight="1" x14ac:dyDescent="0.15">
      <c r="A7" s="65"/>
      <c r="B7" s="65"/>
      <c r="C7" s="65"/>
      <c r="D7" s="30"/>
      <c r="E7" s="65"/>
      <c r="F7" s="65"/>
      <c r="G7" s="65"/>
      <c r="H7" s="65"/>
      <c r="I7" s="30"/>
      <c r="J7" s="65"/>
      <c r="K7" s="16"/>
      <c r="L7" s="65"/>
      <c r="M7" s="65"/>
      <c r="N7" s="66"/>
    </row>
    <row r="8" spans="1:14" ht="12.75" customHeight="1" x14ac:dyDescent="0.15">
      <c r="A8" s="288" t="s">
        <v>304</v>
      </c>
      <c r="B8" s="287"/>
      <c r="C8" s="70" t="s">
        <v>0</v>
      </c>
      <c r="D8" s="71">
        <f>D1+3</f>
        <v>4</v>
      </c>
      <c r="E8" s="24"/>
      <c r="F8" s="288" t="s">
        <v>304</v>
      </c>
      <c r="G8" s="287"/>
      <c r="H8" s="70" t="s">
        <v>0</v>
      </c>
      <c r="I8" s="71">
        <f>I1+3</f>
        <v>5</v>
      </c>
      <c r="J8" s="24"/>
      <c r="K8" s="288" t="s">
        <v>304</v>
      </c>
      <c r="L8" s="287"/>
      <c r="M8" s="70" t="s">
        <v>0</v>
      </c>
      <c r="N8" s="71">
        <f>N1+3</f>
        <v>6</v>
      </c>
    </row>
    <row r="9" spans="1:14" ht="12.75" customHeight="1" x14ac:dyDescent="0.15">
      <c r="A9" s="70" t="s">
        <v>16</v>
      </c>
      <c r="B9" s="71" t="str">
        <f>VLOOKUP(D8,数据库!$A$1:$J$64584,2,FALSE)</f>
        <v>KC/4</v>
      </c>
      <c r="C9" s="70" t="s">
        <v>17</v>
      </c>
      <c r="D9" s="71" t="str">
        <f>VLOOKUP(D8,数据库!$A$1:$J$64584,3,FALSE)</f>
        <v>MC/A2</v>
      </c>
      <c r="E9" s="24"/>
      <c r="F9" s="69" t="s">
        <v>16</v>
      </c>
      <c r="G9" s="71" t="str">
        <f>VLOOKUP(I8,数据库!$A$1:$J$64584,2,FALSE)</f>
        <v>KC/5</v>
      </c>
      <c r="H9" s="70" t="s">
        <v>17</v>
      </c>
      <c r="I9" s="71" t="str">
        <f>VLOOKUP(I8,数据库!$A$1:$J$64584,3,FALSE)</f>
        <v>BZC/A2</v>
      </c>
      <c r="J9" s="24"/>
      <c r="K9" s="69" t="s">
        <v>16</v>
      </c>
      <c r="L9" s="71" t="str">
        <f>VLOOKUP(N8,数据库!$A$1:$J$64584,2,FALSE)</f>
        <v>KC/6</v>
      </c>
      <c r="M9" s="70" t="s">
        <v>17</v>
      </c>
      <c r="N9" s="71" t="str">
        <f>VLOOKUP(N8,数据库!$A$1:$J$64584,3,FALSE)</f>
        <v>MC1/A2</v>
      </c>
    </row>
    <row r="10" spans="1:14" ht="12.75" customHeight="1" x14ac:dyDescent="0.15">
      <c r="A10" s="70" t="s">
        <v>251</v>
      </c>
      <c r="B10" s="71" t="str">
        <f>VLOOKUP(D8,数据库!$A$1:$J$64584,6,FALSE)</f>
        <v>5556T</v>
      </c>
      <c r="C10" s="71" t="s">
        <v>19</v>
      </c>
      <c r="D10" s="71" t="str">
        <f>VLOOKUP(D8,数据库!$A$1:$J$64584,7,FALSE)</f>
        <v>红4</v>
      </c>
      <c r="E10" s="24"/>
      <c r="F10" s="69" t="s">
        <v>251</v>
      </c>
      <c r="G10" s="71" t="str">
        <f>VLOOKUP(I8,数据库!$A$1:$J$64584,6,FALSE)</f>
        <v>5556T</v>
      </c>
      <c r="H10" s="71" t="s">
        <v>19</v>
      </c>
      <c r="I10" s="71" t="str">
        <f>VLOOKUP(I8,数据库!$A$1:$J$64584,7,FALSE)</f>
        <v>红4</v>
      </c>
      <c r="J10" s="24"/>
      <c r="K10" s="69" t="s">
        <v>251</v>
      </c>
      <c r="L10" s="71" t="str">
        <f>VLOOKUP(N8,数据库!$A$1:$J$64584,6,FALSE)</f>
        <v>5556T</v>
      </c>
      <c r="M10" s="71" t="s">
        <v>19</v>
      </c>
      <c r="N10" s="71" t="str">
        <f>VLOOKUP(N8,数据库!$A$1:$J$64584,7,FALSE)</f>
        <v>红4</v>
      </c>
    </row>
    <row r="11" spans="1:14" ht="12.75" customHeight="1" x14ac:dyDescent="0.15">
      <c r="A11" s="71" t="s">
        <v>247</v>
      </c>
      <c r="B11" s="71" t="str">
        <f>VLOOKUP(D8,数据库!$A$1:$J$64584,5,FALSE)</f>
        <v>0.5黑</v>
      </c>
      <c r="C11" s="26" t="s">
        <v>248</v>
      </c>
      <c r="D11" s="71" t="e">
        <f>VLOOKUP(D8,数据库!A:J,11,FALSE)</f>
        <v>#REF!</v>
      </c>
      <c r="E11" s="24"/>
      <c r="F11" s="70" t="s">
        <v>247</v>
      </c>
      <c r="G11" s="71" t="str">
        <f>VLOOKUP(I8,数据库!$A$1:$J$64584,5,FALSE)</f>
        <v>0.5黑</v>
      </c>
      <c r="H11" s="26" t="s">
        <v>248</v>
      </c>
      <c r="I11" s="71" t="e">
        <f>VLOOKUP(I8,数据库!$A$1:$J$64584,11,FALSE)</f>
        <v>#REF!</v>
      </c>
      <c r="J11" s="24"/>
      <c r="K11" s="70" t="s">
        <v>247</v>
      </c>
      <c r="L11" s="71" t="str">
        <f>VLOOKUP(N8,数据库!$A$1:$J$64584,5,FALSE)</f>
        <v>0.5黑</v>
      </c>
      <c r="M11" s="26" t="s">
        <v>248</v>
      </c>
      <c r="N11" s="26" t="e">
        <f>VLOOKUP(N8,数据库!$A$1:$J$64584,11,FALSE)</f>
        <v>#REF!</v>
      </c>
    </row>
    <row r="12" spans="1:14" ht="12.75" customHeight="1" x14ac:dyDescent="0.15">
      <c r="A12" s="71" t="s">
        <v>249</v>
      </c>
      <c r="B12" s="71" t="str">
        <f>VLOOKUP(D8,数据库!$A$1:$J$64584,10,FALSE)</f>
        <v>KC/4</v>
      </c>
      <c r="C12" s="70" t="s">
        <v>280</v>
      </c>
      <c r="D12" s="26">
        <v>20</v>
      </c>
      <c r="E12" s="24"/>
      <c r="F12" s="70" t="s">
        <v>249</v>
      </c>
      <c r="G12" s="71" t="str">
        <f>VLOOKUP(I8,数据库!$A$1:$J$64584,10,FALSE)</f>
        <v>KC/5</v>
      </c>
      <c r="H12" s="70" t="s">
        <v>280</v>
      </c>
      <c r="I12" s="26">
        <v>20</v>
      </c>
      <c r="J12" s="24"/>
      <c r="K12" s="70" t="s">
        <v>249</v>
      </c>
      <c r="L12" s="67" t="str">
        <f>VLOOKUP(N8,数据库!$A$1:$J$64584,10,FALSE)</f>
        <v>KC/6</v>
      </c>
      <c r="M12" s="68" t="s">
        <v>280</v>
      </c>
      <c r="N12" s="68">
        <v>20</v>
      </c>
    </row>
    <row r="13" spans="1:14" ht="12.75" customHeight="1" x14ac:dyDescent="0.15">
      <c r="A13" s="71" t="s">
        <v>250</v>
      </c>
      <c r="B13" s="285" t="str">
        <f>VLOOKUP(D8,数据库!$A$1:$J$64584,4,FALSE)</f>
        <v>标准</v>
      </c>
      <c r="C13" s="287"/>
      <c r="D13" s="287"/>
      <c r="E13" s="24"/>
      <c r="F13" s="71" t="s">
        <v>250</v>
      </c>
      <c r="G13" s="285" t="str">
        <f>VLOOKUP(I8,数据库!$A$1:$J$64584,4,FALSE)</f>
        <v>标准</v>
      </c>
      <c r="H13" s="286"/>
      <c r="I13" s="287"/>
      <c r="J13" s="24"/>
      <c r="K13" s="64" t="s">
        <v>250</v>
      </c>
      <c r="L13" s="285" t="str">
        <f>VLOOKUP(N8,数据库!$A$1:$J$64584,4,FALSE)</f>
        <v>有封星接触器时</v>
      </c>
      <c r="M13" s="287"/>
      <c r="N13" s="287"/>
    </row>
    <row r="14" spans="1:14" ht="12.75" customHeight="1" x14ac:dyDescent="0.15">
      <c r="A14" s="13"/>
      <c r="B14" s="13"/>
      <c r="C14" s="13"/>
      <c r="D14" s="46"/>
      <c r="E14" s="13"/>
      <c r="F14" s="46"/>
      <c r="G14" s="13"/>
      <c r="H14" s="13"/>
      <c r="I14" s="46"/>
      <c r="J14" s="13"/>
      <c r="K14" s="46"/>
      <c r="L14" s="13"/>
      <c r="M14" s="13"/>
      <c r="N14" s="13"/>
    </row>
    <row r="15" spans="1:14" ht="12.75" customHeight="1" x14ac:dyDescent="0.15">
      <c r="A15" s="288" t="s">
        <v>304</v>
      </c>
      <c r="B15" s="287"/>
      <c r="C15" s="70" t="s">
        <v>0</v>
      </c>
      <c r="D15" s="71">
        <f>D8+3</f>
        <v>7</v>
      </c>
      <c r="E15" s="24"/>
      <c r="F15" s="288" t="s">
        <v>304</v>
      </c>
      <c r="G15" s="287"/>
      <c r="H15" s="70" t="s">
        <v>0</v>
      </c>
      <c r="I15" s="71">
        <f>I8+3</f>
        <v>8</v>
      </c>
      <c r="J15" s="24"/>
      <c r="K15" s="288" t="s">
        <v>304</v>
      </c>
      <c r="L15" s="287"/>
      <c r="M15" s="70" t="s">
        <v>0</v>
      </c>
      <c r="N15" s="71">
        <f>N8+3</f>
        <v>9</v>
      </c>
    </row>
    <row r="16" spans="1:14" ht="12.75" customHeight="1" x14ac:dyDescent="0.15">
      <c r="A16" s="70" t="s">
        <v>16</v>
      </c>
      <c r="B16" s="71" t="str">
        <f>VLOOKUP(D15,数据库!$A$1:$J$64584,2,FALSE)</f>
        <v>KC/7</v>
      </c>
      <c r="C16" s="70" t="s">
        <v>17</v>
      </c>
      <c r="D16" s="71" t="str">
        <f>VLOOKUP(D15,数据库!$A$1:$J$64584,3,FALSE)</f>
        <v>MSC/A1</v>
      </c>
      <c r="E16" s="24"/>
      <c r="F16" s="69" t="s">
        <v>16</v>
      </c>
      <c r="G16" s="71" t="str">
        <f>VLOOKUP(I15,数据库!$A$1:$J$64584,2,FALSE)</f>
        <v>KC/8</v>
      </c>
      <c r="H16" s="70" t="s">
        <v>17</v>
      </c>
      <c r="I16" s="71" t="str">
        <f>VLOOKUP(I15,数据库!$A$1:$J$64584,3,FALSE)</f>
        <v>MSC/A2</v>
      </c>
      <c r="J16" s="24"/>
      <c r="K16" s="69" t="s">
        <v>16</v>
      </c>
      <c r="L16" s="71" t="str">
        <f>VLOOKUP(N15,数据库!$A$1:$J$64584,2,FALSE)</f>
        <v>KC/9</v>
      </c>
      <c r="M16" s="70" t="s">
        <v>17</v>
      </c>
      <c r="N16" s="71" t="str">
        <f>VLOOKUP(N15,数据库!$A$1:$J$64584,3,FALSE)</f>
        <v>MC1/A1</v>
      </c>
    </row>
    <row r="17" spans="1:14" ht="12.75" customHeight="1" x14ac:dyDescent="0.15">
      <c r="A17" s="70" t="s">
        <v>251</v>
      </c>
      <c r="B17" s="71" t="str">
        <f>VLOOKUP(D15,数据库!$A$1:$J$64584,6,FALSE)</f>
        <v>5556T</v>
      </c>
      <c r="C17" s="71" t="s">
        <v>19</v>
      </c>
      <c r="D17" s="71" t="str">
        <f>VLOOKUP(D15,数据库!$A$1:$J$64584,7,FALSE)</f>
        <v>红4</v>
      </c>
      <c r="E17" s="24"/>
      <c r="F17" s="69" t="s">
        <v>251</v>
      </c>
      <c r="G17" s="71" t="str">
        <f>VLOOKUP(I15,数据库!$A$1:$J$64584,6,FALSE)</f>
        <v>5556T</v>
      </c>
      <c r="H17" s="71" t="s">
        <v>19</v>
      </c>
      <c r="I17" s="71" t="str">
        <f>VLOOKUP(I15,数据库!$A$1:$J$64584,7,FALSE)</f>
        <v>红4</v>
      </c>
      <c r="J17" s="24"/>
      <c r="K17" s="69" t="s">
        <v>251</v>
      </c>
      <c r="L17" s="71" t="str">
        <f>VLOOKUP(N15,数据库!$A$1:$J$64584,6,FALSE)</f>
        <v>5556T</v>
      </c>
      <c r="M17" s="71" t="s">
        <v>19</v>
      </c>
      <c r="N17" s="71" t="str">
        <f>VLOOKUP(N15,数据库!$A$1:$J$64584,7,FALSE)</f>
        <v>红4</v>
      </c>
    </row>
    <row r="18" spans="1:14" ht="12.75" customHeight="1" x14ac:dyDescent="0.15">
      <c r="A18" s="71" t="s">
        <v>247</v>
      </c>
      <c r="B18" s="71" t="str">
        <f>VLOOKUP(D15,数据库!$A$1:$J$64584,5,FALSE)</f>
        <v>0.5黑</v>
      </c>
      <c r="C18" s="26" t="s">
        <v>248</v>
      </c>
      <c r="D18" s="71" t="e">
        <f>VLOOKUP(D15,数据库!A:J,11,FALSE)</f>
        <v>#REF!</v>
      </c>
      <c r="E18" s="24"/>
      <c r="F18" s="70" t="s">
        <v>247</v>
      </c>
      <c r="G18" s="71" t="str">
        <f>VLOOKUP(I15,数据库!$A$1:$J$64584,5,FALSE)</f>
        <v>0.5黑</v>
      </c>
      <c r="H18" s="26" t="s">
        <v>248</v>
      </c>
      <c r="I18" s="71" t="e">
        <f>VLOOKUP(I15,数据库!$A$1:$J$64584,11,FALSE)</f>
        <v>#REF!</v>
      </c>
      <c r="J18" s="24"/>
      <c r="K18" s="70" t="s">
        <v>247</v>
      </c>
      <c r="L18" s="71" t="str">
        <f>VLOOKUP(N15,数据库!$A$1:$J$64584,5,FALSE)</f>
        <v>0.5黑</v>
      </c>
      <c r="M18" s="26" t="s">
        <v>248</v>
      </c>
      <c r="N18" s="26" t="e">
        <f>VLOOKUP(N15,数据库!$A$1:$J$64584,11,FALSE)</f>
        <v>#REF!</v>
      </c>
    </row>
    <row r="19" spans="1:14" ht="12.75" customHeight="1" x14ac:dyDescent="0.15">
      <c r="A19" s="71" t="s">
        <v>249</v>
      </c>
      <c r="B19" s="71" t="str">
        <f>VLOOKUP(D15,数据库!$A$1:$J$64584,10,FALSE)</f>
        <v>KC/7</v>
      </c>
      <c r="C19" s="70" t="s">
        <v>280</v>
      </c>
      <c r="D19" s="26">
        <v>20</v>
      </c>
      <c r="E19" s="24"/>
      <c r="F19" s="70" t="s">
        <v>249</v>
      </c>
      <c r="G19" s="71" t="str">
        <f>VLOOKUP(I15,数据库!$A$1:$J$64584,10,FALSE)</f>
        <v>KC/8</v>
      </c>
      <c r="H19" s="70" t="s">
        <v>280</v>
      </c>
      <c r="I19" s="26">
        <v>20</v>
      </c>
      <c r="J19" s="24"/>
      <c r="K19" s="70" t="s">
        <v>249</v>
      </c>
      <c r="L19" s="67" t="str">
        <f>VLOOKUP(N15,数据库!$A$1:$J$64584,10,FALSE)</f>
        <v>KC/9</v>
      </c>
      <c r="M19" s="68" t="s">
        <v>280</v>
      </c>
      <c r="N19" s="68">
        <v>20</v>
      </c>
    </row>
    <row r="20" spans="1:14" ht="12.75" customHeight="1" x14ac:dyDescent="0.15">
      <c r="A20" s="71" t="s">
        <v>250</v>
      </c>
      <c r="B20" s="285" t="str">
        <f>VLOOKUP(D15,数据库!$A$1:$J$64584,4,FALSE)</f>
        <v>标准</v>
      </c>
      <c r="C20" s="287"/>
      <c r="D20" s="287"/>
      <c r="E20" s="24"/>
      <c r="F20" s="71" t="s">
        <v>250</v>
      </c>
      <c r="G20" s="285" t="str">
        <f>VLOOKUP(I15,数据库!$A$1:$J$64584,4,FALSE)</f>
        <v>标准</v>
      </c>
      <c r="H20" s="286"/>
      <c r="I20" s="287"/>
      <c r="J20" s="24"/>
      <c r="K20" s="64" t="s">
        <v>250</v>
      </c>
      <c r="L20" s="285" t="str">
        <f>VLOOKUP(N15,数据库!$A$1:$J$64584,4,FALSE)</f>
        <v>有封星接触器时</v>
      </c>
      <c r="M20" s="287"/>
      <c r="N20" s="287"/>
    </row>
    <row r="21" spans="1:14" ht="12.75" customHeight="1" x14ac:dyDescent="0.15">
      <c r="A21" s="13"/>
      <c r="B21" s="13"/>
      <c r="C21" s="13"/>
      <c r="D21" s="46"/>
      <c r="E21" s="13"/>
      <c r="F21" s="46"/>
      <c r="G21" s="13"/>
      <c r="H21" s="13"/>
      <c r="I21" s="46"/>
      <c r="J21" s="13"/>
      <c r="K21" s="46"/>
      <c r="L21" s="13"/>
      <c r="M21" s="13"/>
      <c r="N21" s="13"/>
    </row>
    <row r="22" spans="1:14" ht="12.75" customHeight="1" x14ac:dyDescent="0.15">
      <c r="A22" s="288" t="s">
        <v>304</v>
      </c>
      <c r="B22" s="287"/>
      <c r="C22" s="70" t="s">
        <v>0</v>
      </c>
      <c r="D22" s="71">
        <f>D15+3</f>
        <v>10</v>
      </c>
      <c r="E22" s="24"/>
      <c r="F22" s="288" t="s">
        <v>304</v>
      </c>
      <c r="G22" s="287"/>
      <c r="H22" s="70" t="s">
        <v>0</v>
      </c>
      <c r="I22" s="71">
        <f>I15+3</f>
        <v>11</v>
      </c>
      <c r="J22" s="24"/>
      <c r="K22" s="288" t="s">
        <v>304</v>
      </c>
      <c r="L22" s="287"/>
      <c r="M22" s="70" t="s">
        <v>0</v>
      </c>
      <c r="N22" s="71">
        <f>N15+3</f>
        <v>12</v>
      </c>
    </row>
    <row r="23" spans="1:14" ht="12.75" customHeight="1" x14ac:dyDescent="0.15">
      <c r="A23" s="70" t="s">
        <v>16</v>
      </c>
      <c r="B23" s="71" t="str">
        <f>VLOOKUP(D22,数据库!$A$1:$J$64584,2,FALSE)</f>
        <v>KC/12</v>
      </c>
      <c r="C23" s="70" t="s">
        <v>17</v>
      </c>
      <c r="D23" s="71" t="str">
        <f>VLOOKUP(D22,数据库!$A$1:$J$64584,3,FALSE)</f>
        <v>FJA/24</v>
      </c>
      <c r="E23" s="24"/>
      <c r="F23" s="69" t="s">
        <v>16</v>
      </c>
      <c r="G23" s="71" t="str">
        <f>VLOOKUP(I22,数据库!$A$1:$J$64584,2,FALSE)</f>
        <v>KC/13</v>
      </c>
      <c r="H23" s="70" t="s">
        <v>17</v>
      </c>
      <c r="I23" s="71" t="str">
        <f>VLOOKUP(I22,数据库!$A$1:$J$64584,3,FALSE)</f>
        <v>FTK/1</v>
      </c>
      <c r="J23" s="24"/>
      <c r="K23" s="69" t="s">
        <v>16</v>
      </c>
      <c r="L23" s="71" t="str">
        <f>VLOOKUP(N22,数据库!$A$1:$J$64584,2,FALSE)</f>
        <v>KC/13</v>
      </c>
      <c r="M23" s="70" t="s">
        <v>17</v>
      </c>
      <c r="N23" s="71" t="str">
        <f>VLOOKUP(N22,数据库!$A$1:$J$64584,3,FALSE)</f>
        <v>CE5</v>
      </c>
    </row>
    <row r="24" spans="1:14" ht="12.75" customHeight="1" x14ac:dyDescent="0.15">
      <c r="A24" s="70" t="s">
        <v>251</v>
      </c>
      <c r="B24" s="71" t="str">
        <f>VLOOKUP(D22,数据库!$A$1:$J$64584,6,FALSE)</f>
        <v>5556T</v>
      </c>
      <c r="C24" s="71" t="s">
        <v>19</v>
      </c>
      <c r="D24" s="71" t="str">
        <f>VLOOKUP(D22,数据库!$A$1:$J$64584,7,FALSE)</f>
        <v>红4</v>
      </c>
      <c r="E24" s="24"/>
      <c r="F24" s="69" t="s">
        <v>251</v>
      </c>
      <c r="G24" s="71" t="str">
        <f>VLOOKUP(I22,数据库!$A$1:$J$64584,6,FALSE)</f>
        <v>5556T</v>
      </c>
      <c r="H24" s="71" t="s">
        <v>19</v>
      </c>
      <c r="I24" s="71" t="str">
        <f>VLOOKUP(I22,数据库!$A$1:$J$64584,7,FALSE)</f>
        <v>红4</v>
      </c>
      <c r="J24" s="24"/>
      <c r="K24" s="69" t="s">
        <v>251</v>
      </c>
      <c r="L24" s="71" t="str">
        <f>VLOOKUP(N22,数据库!$A$1:$J$64584,6,FALSE)</f>
        <v>5556T</v>
      </c>
      <c r="M24" s="71" t="s">
        <v>19</v>
      </c>
      <c r="N24" s="71" t="str">
        <f>VLOOKUP(N22,数据库!$A$1:$J$64584,7,FALSE)</f>
        <v>半剥8</v>
      </c>
    </row>
    <row r="25" spans="1:14" ht="12.75" customHeight="1" x14ac:dyDescent="0.15">
      <c r="A25" s="71" t="s">
        <v>247</v>
      </c>
      <c r="B25" s="71" t="str">
        <f>VLOOKUP(D22,数据库!$A$1:$J$64584,5,FALSE)</f>
        <v>0.5黑</v>
      </c>
      <c r="C25" s="26" t="s">
        <v>248</v>
      </c>
      <c r="D25" s="71" t="e">
        <f>VLOOKUP(D22,数据库!A:J,11,FALSE)</f>
        <v>#REF!</v>
      </c>
      <c r="E25" s="24"/>
      <c r="F25" s="70" t="s">
        <v>247</v>
      </c>
      <c r="G25" s="71" t="str">
        <f>VLOOKUP(I22,数据库!$A$1:$J$64584,5,FALSE)</f>
        <v>0.5黑</v>
      </c>
      <c r="H25" s="26" t="s">
        <v>248</v>
      </c>
      <c r="I25" s="71" t="e">
        <f>VLOOKUP(I22,数据库!$A$1:$J$64584,11,FALSE)</f>
        <v>#REF!</v>
      </c>
      <c r="J25" s="24"/>
      <c r="K25" s="70" t="s">
        <v>247</v>
      </c>
      <c r="L25" s="71" t="str">
        <f>VLOOKUP(N22,数据库!$A$1:$J$64584,5,FALSE)</f>
        <v>0.5黑</v>
      </c>
      <c r="M25" s="26" t="s">
        <v>248</v>
      </c>
      <c r="N25" s="26" t="e">
        <f>VLOOKUP(N22,数据库!$A$1:$J$64584,11,FALSE)</f>
        <v>#REF!</v>
      </c>
    </row>
    <row r="26" spans="1:14" ht="12.75" customHeight="1" x14ac:dyDescent="0.15">
      <c r="A26" s="71" t="s">
        <v>249</v>
      </c>
      <c r="B26" s="71" t="str">
        <f>VLOOKUP(D22,数据库!$A$1:$J$64584,10,FALSE)</f>
        <v>KC/12</v>
      </c>
      <c r="C26" s="70" t="s">
        <v>280</v>
      </c>
      <c r="D26" s="26">
        <v>20</v>
      </c>
      <c r="E26" s="24"/>
      <c r="F26" s="70" t="s">
        <v>249</v>
      </c>
      <c r="G26" s="71" t="str">
        <f>VLOOKUP(I22,数据库!$A$1:$J$64584,10,FALSE)</f>
        <v>KC/13</v>
      </c>
      <c r="H26" s="70" t="s">
        <v>280</v>
      </c>
      <c r="I26" s="26">
        <v>20</v>
      </c>
      <c r="J26" s="24"/>
      <c r="K26" s="70" t="s">
        <v>249</v>
      </c>
      <c r="L26" s="67" t="str">
        <f>VLOOKUP(N22,数据库!$A$1:$J$64584,10,FALSE)</f>
        <v>KC/13</v>
      </c>
      <c r="M26" s="68" t="s">
        <v>280</v>
      </c>
      <c r="N26" s="68">
        <v>20</v>
      </c>
    </row>
    <row r="27" spans="1:14" ht="12.75" customHeight="1" x14ac:dyDescent="0.15">
      <c r="A27" s="71" t="s">
        <v>250</v>
      </c>
      <c r="B27" s="285" t="str">
        <f>VLOOKUP(D22,数据库!$A$1:$J$64584,4,FALSE)</f>
        <v>标准</v>
      </c>
      <c r="C27" s="287"/>
      <c r="D27" s="287"/>
      <c r="E27" s="24"/>
      <c r="F27" s="71" t="s">
        <v>250</v>
      </c>
      <c r="G27" s="285" t="str">
        <f>VLOOKUP(I22,数据库!$A$1:$J$64584,4,FALSE)</f>
        <v>非钢带梯/非异步货梯</v>
      </c>
      <c r="H27" s="286"/>
      <c r="I27" s="287"/>
      <c r="J27" s="24"/>
      <c r="K27" s="64" t="s">
        <v>250</v>
      </c>
      <c r="L27" s="285" t="str">
        <f>VLOOKUP(N22,数据库!$A$1:$J$64584,4,FALSE)</f>
        <v>钢带梯/异步货梯</v>
      </c>
      <c r="M27" s="287"/>
      <c r="N27" s="287"/>
    </row>
    <row r="28" spans="1:14" ht="12.75" customHeight="1" x14ac:dyDescent="0.15">
      <c r="A28" s="13"/>
      <c r="B28" s="13"/>
      <c r="C28" s="13"/>
      <c r="D28" s="46"/>
      <c r="E28" s="13"/>
      <c r="F28" s="46"/>
      <c r="G28" s="13"/>
      <c r="H28" s="13"/>
      <c r="I28" s="46"/>
      <c r="J28" s="13"/>
      <c r="K28" s="46"/>
      <c r="L28" s="13"/>
      <c r="M28" s="13"/>
      <c r="N28" s="13"/>
    </row>
    <row r="29" spans="1:14" ht="12.75" customHeight="1" x14ac:dyDescent="0.15">
      <c r="A29" s="288" t="s">
        <v>304</v>
      </c>
      <c r="B29" s="287"/>
      <c r="C29" s="70" t="s">
        <v>0</v>
      </c>
      <c r="D29" s="71">
        <f>D22+3</f>
        <v>13</v>
      </c>
      <c r="E29" s="24"/>
      <c r="F29" s="288" t="s">
        <v>304</v>
      </c>
      <c r="G29" s="287"/>
      <c r="H29" s="70" t="s">
        <v>0</v>
      </c>
      <c r="I29" s="71">
        <f>I22+3</f>
        <v>14</v>
      </c>
      <c r="J29" s="24"/>
      <c r="K29" s="288" t="s">
        <v>304</v>
      </c>
      <c r="L29" s="287"/>
      <c r="M29" s="70" t="s">
        <v>0</v>
      </c>
      <c r="N29" s="71">
        <f>N22+3</f>
        <v>15</v>
      </c>
    </row>
    <row r="30" spans="1:14" ht="12.75" customHeight="1" x14ac:dyDescent="0.15">
      <c r="A30" s="70" t="s">
        <v>16</v>
      </c>
      <c r="B30" s="71" t="str">
        <f>VLOOKUP(D29,数据库!$A$1:$J$64584,2,FALSE)</f>
        <v>KC/15</v>
      </c>
      <c r="C30" s="70" t="s">
        <v>17</v>
      </c>
      <c r="D30" s="71" t="str">
        <f>VLOOKUP(D29,数据库!$A$1:$J$64584,3,FALSE)</f>
        <v>FJK/14</v>
      </c>
      <c r="E30" s="24"/>
      <c r="F30" s="69" t="s">
        <v>16</v>
      </c>
      <c r="G30" s="71" t="str">
        <f>VLOOKUP(I29,数据库!$A$1:$J$64584,2,FALSE)</f>
        <v>KC/18</v>
      </c>
      <c r="H30" s="70" t="s">
        <v>17</v>
      </c>
      <c r="I30" s="71" t="str">
        <f>VLOOKUP(I29,数据库!$A$1:$J$64584,3,FALSE)</f>
        <v>FJA/13</v>
      </c>
      <c r="J30" s="24"/>
      <c r="K30" s="69" t="s">
        <v>16</v>
      </c>
      <c r="L30" s="71" t="str">
        <f>VLOOKUP(N29,数据库!$A$1:$J$64584,2,FALSE)</f>
        <v>KD/1</v>
      </c>
      <c r="M30" s="70" t="s">
        <v>17</v>
      </c>
      <c r="N30" s="71" t="str">
        <f>VLOOKUP(N29,数据库!$A$1:$J$64584,3,FALSE)</f>
        <v>FJSA/4</v>
      </c>
    </row>
    <row r="31" spans="1:14" ht="12.75" customHeight="1" x14ac:dyDescent="0.15">
      <c r="A31" s="70" t="s">
        <v>251</v>
      </c>
      <c r="B31" s="71" t="str">
        <f>VLOOKUP(D29,数据库!$A$1:$J$64584,6,FALSE)</f>
        <v>5556T</v>
      </c>
      <c r="C31" s="71" t="s">
        <v>19</v>
      </c>
      <c r="D31" s="71" t="str">
        <f>VLOOKUP(D29,数据库!$A$1:$J$64584,7,FALSE)</f>
        <v>红4</v>
      </c>
      <c r="E31" s="24"/>
      <c r="F31" s="69" t="s">
        <v>251</v>
      </c>
      <c r="G31" s="71" t="str">
        <f>VLOOKUP(I29,数据库!$A$1:$J$64584,6,FALSE)</f>
        <v>5556T</v>
      </c>
      <c r="H31" s="71" t="s">
        <v>19</v>
      </c>
      <c r="I31" s="71" t="str">
        <f>VLOOKUP(I29,数据库!$A$1:$J$64584,7,FALSE)</f>
        <v>红4</v>
      </c>
      <c r="J31" s="24"/>
      <c r="K31" s="69" t="s">
        <v>251</v>
      </c>
      <c r="L31" s="71" t="str">
        <f>VLOOKUP(N29,数据库!$A$1:$J$64584,6,FALSE)</f>
        <v>5556T</v>
      </c>
      <c r="M31" s="71" t="s">
        <v>19</v>
      </c>
      <c r="N31" s="71" t="str">
        <f>VLOOKUP(N29,数据库!$A$1:$J$64584,7,FALSE)</f>
        <v>红4</v>
      </c>
    </row>
    <row r="32" spans="1:14" ht="12.75" customHeight="1" x14ac:dyDescent="0.15">
      <c r="A32" s="71" t="s">
        <v>247</v>
      </c>
      <c r="B32" s="71" t="str">
        <f>VLOOKUP(D29,数据库!$A$1:$J$64584,5,FALSE)</f>
        <v>0.5黑</v>
      </c>
      <c r="C32" s="26" t="s">
        <v>248</v>
      </c>
      <c r="D32" s="71" t="e">
        <f>VLOOKUP(D29,数据库!A:J,11,FALSE)</f>
        <v>#REF!</v>
      </c>
      <c r="E32" s="24"/>
      <c r="F32" s="70" t="s">
        <v>247</v>
      </c>
      <c r="G32" s="71" t="str">
        <f>VLOOKUP(I29,数据库!$A$1:$J$64584,5,FALSE)</f>
        <v>0.5黑</v>
      </c>
      <c r="H32" s="26" t="s">
        <v>248</v>
      </c>
      <c r="I32" s="71" t="e">
        <f>VLOOKUP(I29,数据库!$A$1:$J$64584,11,FALSE)</f>
        <v>#REF!</v>
      </c>
      <c r="J32" s="24"/>
      <c r="K32" s="70" t="s">
        <v>247</v>
      </c>
      <c r="L32" s="71" t="str">
        <f>VLOOKUP(N29,数据库!$A$1:$J$64584,5,FALSE)</f>
        <v>0.5黑</v>
      </c>
      <c r="M32" s="26" t="s">
        <v>248</v>
      </c>
      <c r="N32" s="26" t="e">
        <f>VLOOKUP(N29,数据库!$A$1:$J$64584,11,FALSE)</f>
        <v>#REF!</v>
      </c>
    </row>
    <row r="33" spans="1:14" ht="12.75" customHeight="1" x14ac:dyDescent="0.15">
      <c r="A33" s="71" t="s">
        <v>249</v>
      </c>
      <c r="B33" s="71" t="str">
        <f>VLOOKUP(D29,数据库!$A$1:$J$64584,10,FALSE)</f>
        <v>KC/15</v>
      </c>
      <c r="C33" s="70" t="s">
        <v>280</v>
      </c>
      <c r="D33" s="26">
        <v>20</v>
      </c>
      <c r="E33" s="24"/>
      <c r="F33" s="70" t="s">
        <v>249</v>
      </c>
      <c r="G33" s="71" t="str">
        <f>VLOOKUP(I29,数据库!$A$1:$J$64584,10,FALSE)</f>
        <v>KC/18</v>
      </c>
      <c r="H33" s="70" t="s">
        <v>280</v>
      </c>
      <c r="I33" s="26">
        <v>20</v>
      </c>
      <c r="J33" s="24"/>
      <c r="K33" s="70" t="s">
        <v>249</v>
      </c>
      <c r="L33" s="67" t="str">
        <f>VLOOKUP(N29,数据库!$A$1:$J$64584,10,FALSE)</f>
        <v>KD/1</v>
      </c>
      <c r="M33" s="68" t="s">
        <v>280</v>
      </c>
      <c r="N33" s="68">
        <v>20</v>
      </c>
    </row>
    <row r="34" spans="1:14" ht="12.75" customHeight="1" x14ac:dyDescent="0.15">
      <c r="A34" s="71" t="s">
        <v>250</v>
      </c>
      <c r="B34" s="285" t="str">
        <f>VLOOKUP(D29,数据库!$A$1:$J$64584,4,FALSE)</f>
        <v>标准</v>
      </c>
      <c r="C34" s="287"/>
      <c r="D34" s="287"/>
      <c r="E34" s="24"/>
      <c r="F34" s="71" t="s">
        <v>250</v>
      </c>
      <c r="G34" s="285" t="str">
        <f>VLOOKUP(I29,数据库!$A$1:$J$64584,4,FALSE)</f>
        <v>标准</v>
      </c>
      <c r="H34" s="286"/>
      <c r="I34" s="287"/>
      <c r="J34" s="24"/>
      <c r="K34" s="64" t="s">
        <v>250</v>
      </c>
      <c r="L34" s="285" t="str">
        <f>VLOOKUP(N29,数据库!$A$1:$J$64584,4,FALSE)</f>
        <v>标准</v>
      </c>
      <c r="M34" s="287"/>
      <c r="N34" s="287"/>
    </row>
    <row r="35" spans="1:14" ht="12.75" customHeight="1" x14ac:dyDescent="0.15">
      <c r="A35" s="13"/>
      <c r="B35" s="13"/>
      <c r="C35" s="13"/>
      <c r="D35" s="46"/>
      <c r="E35" s="13"/>
      <c r="F35" s="46"/>
      <c r="G35" s="13"/>
      <c r="H35" s="13"/>
      <c r="I35" s="46"/>
      <c r="J35" s="13"/>
      <c r="K35" s="46"/>
      <c r="L35" s="13"/>
      <c r="M35" s="13"/>
      <c r="N35" s="13"/>
    </row>
    <row r="36" spans="1:14" ht="12.75" customHeight="1" x14ac:dyDescent="0.15">
      <c r="A36" s="288" t="s">
        <v>304</v>
      </c>
      <c r="B36" s="287"/>
      <c r="C36" s="70" t="s">
        <v>0</v>
      </c>
      <c r="D36" s="71">
        <f>D29+3</f>
        <v>16</v>
      </c>
      <c r="E36" s="24"/>
      <c r="F36" s="288" t="s">
        <v>304</v>
      </c>
      <c r="G36" s="287"/>
      <c r="H36" s="70" t="s">
        <v>0</v>
      </c>
      <c r="I36" s="71">
        <f>I29+3</f>
        <v>17</v>
      </c>
      <c r="J36" s="24"/>
      <c r="K36" s="288" t="s">
        <v>304</v>
      </c>
      <c r="L36" s="287"/>
      <c r="M36" s="70" t="s">
        <v>0</v>
      </c>
      <c r="N36" s="71">
        <f>N29+3</f>
        <v>18</v>
      </c>
    </row>
    <row r="37" spans="1:14" ht="12.75" customHeight="1" x14ac:dyDescent="0.15">
      <c r="A37" s="70" t="s">
        <v>16</v>
      </c>
      <c r="B37" s="71" t="str">
        <f>VLOOKUP(D36,数据库!$A$1:$J$64584,2,FALSE)</f>
        <v>KD/2</v>
      </c>
      <c r="C37" s="70" t="s">
        <v>17</v>
      </c>
      <c r="D37" s="71" t="str">
        <f>VLOOKUP(D36,数据库!$A$1:$J$64584,3,FALSE)</f>
        <v>FJXA/4</v>
      </c>
      <c r="E37" s="24"/>
      <c r="F37" s="69" t="s">
        <v>16</v>
      </c>
      <c r="G37" s="71" t="str">
        <f>VLOOKUP(I36,数据库!$A$1:$J$64584,2,FALSE)</f>
        <v>KD/3</v>
      </c>
      <c r="H37" s="70" t="s">
        <v>17</v>
      </c>
      <c r="I37" s="71" t="str">
        <f>VLOOKUP(I36,数据库!$A$1:$J$64584,3,FALSE)</f>
        <v>FJK/1</v>
      </c>
      <c r="J37" s="24"/>
      <c r="K37" s="69" t="s">
        <v>16</v>
      </c>
      <c r="L37" s="71" t="str">
        <f>VLOOKUP(N36,数据库!$A$1:$J$64584,2,FALSE)</f>
        <v>KD/4</v>
      </c>
      <c r="M37" s="70" t="s">
        <v>17</v>
      </c>
      <c r="N37" s="71" t="str">
        <f>VLOOKUP(N36,数据库!$A$1:$J$64584,3,FALSE)</f>
        <v>FJK/2</v>
      </c>
    </row>
    <row r="38" spans="1:14" ht="12.75" customHeight="1" x14ac:dyDescent="0.15">
      <c r="A38" s="70" t="s">
        <v>251</v>
      </c>
      <c r="B38" s="71" t="str">
        <f>VLOOKUP(D36,数据库!$A$1:$J$64584,6,FALSE)</f>
        <v>5556T</v>
      </c>
      <c r="C38" s="71" t="s">
        <v>19</v>
      </c>
      <c r="D38" s="71" t="str">
        <f>VLOOKUP(D36,数据库!$A$1:$J$64584,7,FALSE)</f>
        <v>红4</v>
      </c>
      <c r="E38" s="24"/>
      <c r="F38" s="69" t="s">
        <v>251</v>
      </c>
      <c r="G38" s="71" t="str">
        <f>VLOOKUP(I36,数据库!$A$1:$J$64584,6,FALSE)</f>
        <v>5556T</v>
      </c>
      <c r="H38" s="71" t="s">
        <v>19</v>
      </c>
      <c r="I38" s="71" t="str">
        <f>VLOOKUP(I36,数据库!$A$1:$J$64584,7,FALSE)</f>
        <v>红4</v>
      </c>
      <c r="J38" s="24"/>
      <c r="K38" s="69" t="s">
        <v>251</v>
      </c>
      <c r="L38" s="71" t="str">
        <f>VLOOKUP(N36,数据库!$A$1:$J$64584,6,FALSE)</f>
        <v>5556T</v>
      </c>
      <c r="M38" s="71" t="s">
        <v>19</v>
      </c>
      <c r="N38" s="71" t="str">
        <f>VLOOKUP(N36,数据库!$A$1:$J$64584,7,FALSE)</f>
        <v>红4</v>
      </c>
    </row>
    <row r="39" spans="1:14" ht="12.75" customHeight="1" x14ac:dyDescent="0.15">
      <c r="A39" s="71" t="s">
        <v>247</v>
      </c>
      <c r="B39" s="71" t="str">
        <f>VLOOKUP(D36,数据库!$A$1:$J$64584,5,FALSE)</f>
        <v>0.5黑</v>
      </c>
      <c r="C39" s="26" t="s">
        <v>248</v>
      </c>
      <c r="D39" s="71" t="e">
        <f>VLOOKUP(D36,数据库!A:J,11,FALSE)</f>
        <v>#REF!</v>
      </c>
      <c r="E39" s="24"/>
      <c r="F39" s="70" t="s">
        <v>247</v>
      </c>
      <c r="G39" s="71" t="str">
        <f>VLOOKUP(I36,数据库!$A$1:$J$64584,5,FALSE)</f>
        <v>0.5黑</v>
      </c>
      <c r="H39" s="26" t="s">
        <v>248</v>
      </c>
      <c r="I39" s="71" t="e">
        <f>VLOOKUP(I36,数据库!$A$1:$J$64584,11,FALSE)</f>
        <v>#REF!</v>
      </c>
      <c r="J39" s="24"/>
      <c r="K39" s="70" t="s">
        <v>247</v>
      </c>
      <c r="L39" s="71" t="str">
        <f>VLOOKUP(N36,数据库!$A$1:$J$64584,5,FALSE)</f>
        <v>0.5黑</v>
      </c>
      <c r="M39" s="26" t="s">
        <v>248</v>
      </c>
      <c r="N39" s="26" t="e">
        <f>VLOOKUP(N36,数据库!$A$1:$J$64584,11,FALSE)</f>
        <v>#REF!</v>
      </c>
    </row>
    <row r="40" spans="1:14" ht="12.75" customHeight="1" x14ac:dyDescent="0.15">
      <c r="A40" s="71" t="s">
        <v>249</v>
      </c>
      <c r="B40" s="71" t="str">
        <f>VLOOKUP(D36,数据库!$A$1:$J$64584,10,FALSE)</f>
        <v>KD/2</v>
      </c>
      <c r="C40" s="70" t="s">
        <v>280</v>
      </c>
      <c r="D40" s="26">
        <v>20</v>
      </c>
      <c r="E40" s="24"/>
      <c r="F40" s="70" t="s">
        <v>249</v>
      </c>
      <c r="G40" s="71">
        <f>VLOOKUP(I36,数据库!$A$1:$J$64584,10,FALSE)</f>
        <v>0</v>
      </c>
      <c r="H40" s="70" t="s">
        <v>280</v>
      </c>
      <c r="I40" s="26">
        <v>20</v>
      </c>
      <c r="J40" s="24"/>
      <c r="K40" s="70" t="s">
        <v>249</v>
      </c>
      <c r="L40" s="67" t="str">
        <f>VLOOKUP(N36,数据库!$A$1:$J$64584,10,FALSE)</f>
        <v>KD/4</v>
      </c>
      <c r="M40" s="68" t="s">
        <v>280</v>
      </c>
      <c r="N40" s="68">
        <v>20</v>
      </c>
    </row>
    <row r="41" spans="1:14" ht="12.75" customHeight="1" x14ac:dyDescent="0.15">
      <c r="A41" s="71" t="s">
        <v>250</v>
      </c>
      <c r="B41" s="285" t="str">
        <f>VLOOKUP(D36,数据库!$A$1:$J$64584,4,FALSE)</f>
        <v>标准</v>
      </c>
      <c r="C41" s="287"/>
      <c r="D41" s="287"/>
      <c r="E41" s="24"/>
      <c r="F41" s="71" t="s">
        <v>250</v>
      </c>
      <c r="G41" s="285" t="str">
        <f>VLOOKUP(I36,数据库!$A$1:$J$64584,4,FALSE)</f>
        <v>非G20时</v>
      </c>
      <c r="H41" s="286"/>
      <c r="I41" s="287"/>
      <c r="J41" s="24"/>
      <c r="K41" s="64" t="s">
        <v>250</v>
      </c>
      <c r="L41" s="285" t="str">
        <f>VLOOKUP(N36,数据库!$A$1:$J$64584,4,FALSE)</f>
        <v>标准</v>
      </c>
      <c r="M41" s="287"/>
      <c r="N41" s="287"/>
    </row>
    <row r="42" spans="1:14" ht="12.75" customHeight="1" x14ac:dyDescent="0.15">
      <c r="A42" s="13"/>
      <c r="B42" s="13"/>
      <c r="C42" s="13"/>
      <c r="D42" s="46"/>
      <c r="E42" s="13"/>
      <c r="F42" s="46"/>
      <c r="G42" s="13"/>
      <c r="H42" s="13"/>
      <c r="I42" s="46"/>
      <c r="J42" s="13"/>
      <c r="K42" s="46"/>
      <c r="L42" s="13"/>
      <c r="M42" s="13"/>
      <c r="N42" s="13"/>
    </row>
    <row r="43" spans="1:14" ht="12.75" customHeight="1" x14ac:dyDescent="0.15">
      <c r="A43" s="288" t="s">
        <v>304</v>
      </c>
      <c r="B43" s="287"/>
      <c r="C43" s="70" t="s">
        <v>0</v>
      </c>
      <c r="D43" s="71">
        <f>D36+3</f>
        <v>19</v>
      </c>
      <c r="E43" s="24"/>
      <c r="F43" s="288" t="s">
        <v>304</v>
      </c>
      <c r="G43" s="287"/>
      <c r="H43" s="70" t="s">
        <v>0</v>
      </c>
      <c r="I43" s="71">
        <f>I36+3</f>
        <v>20</v>
      </c>
      <c r="J43" s="24"/>
      <c r="K43" s="288" t="s">
        <v>304</v>
      </c>
      <c r="L43" s="287"/>
      <c r="M43" s="70" t="s">
        <v>0</v>
      </c>
      <c r="N43" s="71">
        <f>N36+3</f>
        <v>21</v>
      </c>
    </row>
    <row r="44" spans="1:14" ht="12.75" customHeight="1" x14ac:dyDescent="0.15">
      <c r="A44" s="70" t="s">
        <v>16</v>
      </c>
      <c r="B44" s="71" t="str">
        <f>VLOOKUP(D43,数据库!$A$1:$J$64584,2,FALSE)</f>
        <v>KD/8</v>
      </c>
      <c r="C44" s="70" t="s">
        <v>17</v>
      </c>
      <c r="D44" s="71" t="str">
        <f>VLOOKUP(D43,数据库!$A$1:$J$64584,3,FALSE)</f>
        <v>MC1/54</v>
      </c>
      <c r="E44" s="24"/>
      <c r="F44" s="69" t="s">
        <v>16</v>
      </c>
      <c r="G44" s="71" t="str">
        <f>VLOOKUP(I43,数据库!$A$1:$J$64584,2,FALSE)</f>
        <v>KD/8</v>
      </c>
      <c r="H44" s="70" t="s">
        <v>17</v>
      </c>
      <c r="I44" s="71" t="str">
        <f>VLOOKUP(I43,数据库!$A$1:$J$64584,3,FALSE)</f>
        <v>MC1/62</v>
      </c>
      <c r="J44" s="24"/>
      <c r="K44" s="69" t="s">
        <v>16</v>
      </c>
      <c r="L44" s="71" t="str">
        <f>VLOOKUP(N43,数据库!$A$1:$J$64584,2,FALSE)</f>
        <v>KD/9</v>
      </c>
      <c r="M44" s="70" t="s">
        <v>17</v>
      </c>
      <c r="N44" s="71" t="str">
        <f>VLOOKUP(N43,数据库!$A$1:$J$64584,3,FALSE)</f>
        <v>BZC/62(22)</v>
      </c>
    </row>
    <row r="45" spans="1:14" ht="12.75" customHeight="1" x14ac:dyDescent="0.15">
      <c r="A45" s="70" t="s">
        <v>251</v>
      </c>
      <c r="B45" s="71" t="str">
        <f>VLOOKUP(D43,数据库!$A$1:$J$64584,6,FALSE)</f>
        <v>5556T</v>
      </c>
      <c r="C45" s="71" t="s">
        <v>19</v>
      </c>
      <c r="D45" s="71" t="str">
        <f>VLOOKUP(D43,数据库!$A$1:$J$64584,7,FALSE)</f>
        <v>红4</v>
      </c>
      <c r="E45" s="24"/>
      <c r="F45" s="69" t="s">
        <v>251</v>
      </c>
      <c r="G45" s="71" t="str">
        <f>VLOOKUP(I43,数据库!$A$1:$J$64584,6,FALSE)</f>
        <v>5556T</v>
      </c>
      <c r="H45" s="71" t="s">
        <v>19</v>
      </c>
      <c r="I45" s="71" t="str">
        <f>VLOOKUP(I43,数据库!$A$1:$J$64584,7,FALSE)</f>
        <v>红4</v>
      </c>
      <c r="J45" s="24"/>
      <c r="K45" s="69" t="s">
        <v>251</v>
      </c>
      <c r="L45" s="71" t="str">
        <f>VLOOKUP(N43,数据库!$A$1:$J$64584,6,FALSE)</f>
        <v>5556T</v>
      </c>
      <c r="M45" s="71" t="s">
        <v>19</v>
      </c>
      <c r="N45" s="71" t="str">
        <f>VLOOKUP(N43,数据库!$A$1:$J$64584,7,FALSE)</f>
        <v>红4</v>
      </c>
    </row>
    <row r="46" spans="1:14" ht="12.75" customHeight="1" x14ac:dyDescent="0.15">
      <c r="A46" s="71" t="s">
        <v>247</v>
      </c>
      <c r="B46" s="71" t="str">
        <f>VLOOKUP(D43,数据库!$A$1:$J$64584,5,FALSE)</f>
        <v>0.5黑</v>
      </c>
      <c r="C46" s="26" t="s">
        <v>248</v>
      </c>
      <c r="D46" s="71" t="e">
        <f>VLOOKUP(D43,数据库!A:J,11,FALSE)</f>
        <v>#REF!</v>
      </c>
      <c r="E46" s="24"/>
      <c r="F46" s="70" t="s">
        <v>247</v>
      </c>
      <c r="G46" s="71" t="str">
        <f>VLOOKUP(I43,数据库!$A$1:$J$64584,5,FALSE)</f>
        <v>0.5黑</v>
      </c>
      <c r="H46" s="26" t="s">
        <v>248</v>
      </c>
      <c r="I46" s="71" t="e">
        <f>VLOOKUP(I43,数据库!$A$1:$J$64584,11,FALSE)</f>
        <v>#REF!</v>
      </c>
      <c r="J46" s="24"/>
      <c r="K46" s="70" t="s">
        <v>247</v>
      </c>
      <c r="L46" s="71" t="str">
        <f>VLOOKUP(N43,数据库!$A$1:$J$64584,5,FALSE)</f>
        <v>0.5黑</v>
      </c>
      <c r="M46" s="26" t="s">
        <v>248</v>
      </c>
      <c r="N46" s="26" t="e">
        <f>VLOOKUP(N43,数据库!$A$1:$J$64584,11,FALSE)</f>
        <v>#REF!</v>
      </c>
    </row>
    <row r="47" spans="1:14" ht="12.75" customHeight="1" x14ac:dyDescent="0.15">
      <c r="A47" s="71" t="s">
        <v>249</v>
      </c>
      <c r="B47" s="71" t="str">
        <f>VLOOKUP(D43,数据库!$A$1:$J$64584,10,FALSE)</f>
        <v>KD/8</v>
      </c>
      <c r="C47" s="70" t="s">
        <v>280</v>
      </c>
      <c r="D47" s="26">
        <v>20</v>
      </c>
      <c r="E47" s="24"/>
      <c r="F47" s="70" t="s">
        <v>249</v>
      </c>
      <c r="G47" s="71">
        <f>VLOOKUP(I43,数据库!$A$1:$J$64584,10,FALSE)</f>
        <v>0</v>
      </c>
      <c r="H47" s="70" t="s">
        <v>280</v>
      </c>
      <c r="I47" s="26">
        <v>20</v>
      </c>
      <c r="J47" s="24"/>
      <c r="K47" s="70" t="s">
        <v>249</v>
      </c>
      <c r="L47" s="67" t="str">
        <f>VLOOKUP(N43,数据库!$A$1:$J$64584,10,FALSE)</f>
        <v>KD/9</v>
      </c>
      <c r="M47" s="68" t="s">
        <v>280</v>
      </c>
      <c r="N47" s="68">
        <v>20</v>
      </c>
    </row>
    <row r="48" spans="1:14" ht="12.75" customHeight="1" x14ac:dyDescent="0.15">
      <c r="A48" s="71" t="s">
        <v>250</v>
      </c>
      <c r="B48" s="285" t="str">
        <f>VLOOKUP(D43,数据库!$A$1:$J$64584,4,FALSE)</f>
        <v>有封星接触器+速度≤2.5M/S</v>
      </c>
      <c r="C48" s="287"/>
      <c r="D48" s="287"/>
      <c r="E48" s="24"/>
      <c r="F48" s="71" t="s">
        <v>250</v>
      </c>
      <c r="G48" s="285" t="str">
        <f>VLOOKUP(I43,数据库!$A$1:$J$64584,4,FALSE)</f>
        <v>有封星接触器+梯速＞2.5M/S</v>
      </c>
      <c r="H48" s="286"/>
      <c r="I48" s="287"/>
      <c r="J48" s="24"/>
      <c r="K48" s="64" t="s">
        <v>250</v>
      </c>
      <c r="L48" s="285" t="str">
        <f>VLOOKUP(N43,数据库!$A$1:$J$64584,4,FALSE)</f>
        <v>标准</v>
      </c>
      <c r="M48" s="287"/>
      <c r="N48" s="287"/>
    </row>
    <row r="49" spans="1:14" ht="12.75" customHeight="1" x14ac:dyDescent="0.15">
      <c r="A49" s="13"/>
      <c r="B49" s="13"/>
      <c r="C49" s="13"/>
      <c r="D49" s="46"/>
      <c r="E49" s="13"/>
      <c r="F49" s="46"/>
      <c r="G49" s="13"/>
      <c r="H49" s="13"/>
      <c r="I49" s="46"/>
      <c r="J49" s="13"/>
      <c r="K49" s="46"/>
      <c r="L49" s="13"/>
      <c r="M49" s="13"/>
      <c r="N49" s="13"/>
    </row>
    <row r="50" spans="1:14" ht="12.75" customHeight="1" x14ac:dyDescent="0.15">
      <c r="A50" s="288" t="s">
        <v>304</v>
      </c>
      <c r="B50" s="287"/>
      <c r="C50" s="70" t="s">
        <v>0</v>
      </c>
      <c r="D50" s="71">
        <f>D43+3</f>
        <v>22</v>
      </c>
      <c r="E50" s="24"/>
      <c r="F50" s="288" t="s">
        <v>304</v>
      </c>
      <c r="G50" s="287"/>
      <c r="H50" s="70" t="s">
        <v>0</v>
      </c>
      <c r="I50" s="71">
        <f>I43+3</f>
        <v>23</v>
      </c>
      <c r="J50" s="24"/>
      <c r="K50" s="288" t="s">
        <v>304</v>
      </c>
      <c r="L50" s="287"/>
      <c r="M50" s="70" t="s">
        <v>0</v>
      </c>
      <c r="N50" s="71">
        <f>N43+3</f>
        <v>24</v>
      </c>
    </row>
    <row r="51" spans="1:14" ht="12.75" customHeight="1" x14ac:dyDescent="0.15">
      <c r="A51" s="70" t="s">
        <v>16</v>
      </c>
      <c r="B51" s="71" t="str">
        <f>VLOOKUP(D50,数据库!$A$1:$J$64584,2,FALSE)</f>
        <v>KD/10</v>
      </c>
      <c r="C51" s="70" t="s">
        <v>17</v>
      </c>
      <c r="D51" s="71" t="str">
        <f>VLOOKUP(D50,数据库!$A$1:$J$64584,3,FALSE)</f>
        <v>MC/62(22)</v>
      </c>
      <c r="E51" s="24"/>
      <c r="F51" s="69" t="s">
        <v>16</v>
      </c>
      <c r="G51" s="71" t="str">
        <f>VLOOKUP(I50,数据库!$A$1:$J$64584,2,FALSE)</f>
        <v>KD/11</v>
      </c>
      <c r="H51" s="70" t="s">
        <v>17</v>
      </c>
      <c r="I51" s="71" t="str">
        <f>VLOOKUP(I50,数据库!$A$1:$J$64584,3,FALSE)</f>
        <v>MSC/62(22)</v>
      </c>
      <c r="J51" s="24"/>
      <c r="K51" s="69" t="s">
        <v>16</v>
      </c>
      <c r="L51" s="71" t="str">
        <f>VLOOKUP(N50,数据库!$A$1:$J$64584,2,FALSE)</f>
        <v>KD/13</v>
      </c>
      <c r="M51" s="70" t="s">
        <v>17</v>
      </c>
      <c r="N51" s="71" t="str">
        <f>VLOOKUP(N50,数据库!$A$1:$J$64584,3,FALSE)</f>
        <v>MSC/61(21)</v>
      </c>
    </row>
    <row r="52" spans="1:14" ht="12.75" customHeight="1" x14ac:dyDescent="0.15">
      <c r="A52" s="70" t="s">
        <v>251</v>
      </c>
      <c r="B52" s="71" t="str">
        <f>VLOOKUP(D50,数据库!$A$1:$J$64584,6,FALSE)</f>
        <v>5556T</v>
      </c>
      <c r="C52" s="71" t="s">
        <v>19</v>
      </c>
      <c r="D52" s="71" t="str">
        <f>VLOOKUP(D50,数据库!$A$1:$J$64584,7,FALSE)</f>
        <v>红4</v>
      </c>
      <c r="E52" s="24"/>
      <c r="F52" s="69" t="s">
        <v>251</v>
      </c>
      <c r="G52" s="71" t="str">
        <f>VLOOKUP(I50,数据库!$A$1:$J$64584,6,FALSE)</f>
        <v>5556T</v>
      </c>
      <c r="H52" s="71" t="s">
        <v>19</v>
      </c>
      <c r="I52" s="71" t="str">
        <f>VLOOKUP(I50,数据库!$A$1:$J$64584,7,FALSE)</f>
        <v>红4</v>
      </c>
      <c r="J52" s="24"/>
      <c r="K52" s="69" t="s">
        <v>251</v>
      </c>
      <c r="L52" s="71" t="str">
        <f>VLOOKUP(N50,数据库!$A$1:$J$64584,6,FALSE)</f>
        <v>5556T</v>
      </c>
      <c r="M52" s="71" t="s">
        <v>19</v>
      </c>
      <c r="N52" s="71" t="str">
        <f>VLOOKUP(N50,数据库!$A$1:$J$64584,7,FALSE)</f>
        <v>红4</v>
      </c>
    </row>
    <row r="53" spans="1:14" ht="12.75" customHeight="1" x14ac:dyDescent="0.15">
      <c r="A53" s="71" t="s">
        <v>247</v>
      </c>
      <c r="B53" s="71" t="str">
        <f>VLOOKUP(D50,数据库!$A$1:$J$64584,5,FALSE)</f>
        <v>0.5黑</v>
      </c>
      <c r="C53" s="26" t="s">
        <v>248</v>
      </c>
      <c r="D53" s="71" t="e">
        <f>VLOOKUP(D50,数据库!A:J,11,FALSE)</f>
        <v>#REF!</v>
      </c>
      <c r="E53" s="24"/>
      <c r="F53" s="70" t="s">
        <v>247</v>
      </c>
      <c r="G53" s="71" t="str">
        <f>VLOOKUP(I50,数据库!$A$1:$J$64584,5,FALSE)</f>
        <v>0.5黑</v>
      </c>
      <c r="H53" s="26" t="s">
        <v>248</v>
      </c>
      <c r="I53" s="71" t="e">
        <f>VLOOKUP(I50,数据库!$A$1:$J$64584,11,FALSE)</f>
        <v>#REF!</v>
      </c>
      <c r="J53" s="24"/>
      <c r="K53" s="70" t="s">
        <v>247</v>
      </c>
      <c r="L53" s="71" t="str">
        <f>VLOOKUP(N50,数据库!$A$1:$J$64584,5,FALSE)</f>
        <v>0.5黑</v>
      </c>
      <c r="M53" s="26" t="s">
        <v>248</v>
      </c>
      <c r="N53" s="26" t="e">
        <f>VLOOKUP(N50,数据库!$A$1:$J$64584,11,FALSE)</f>
        <v>#REF!</v>
      </c>
    </row>
    <row r="54" spans="1:14" ht="12.75" customHeight="1" x14ac:dyDescent="0.15">
      <c r="A54" s="71" t="s">
        <v>249</v>
      </c>
      <c r="B54" s="71" t="str">
        <f>VLOOKUP(D50,数据库!$A$1:$J$64584,10,FALSE)</f>
        <v>KD/10</v>
      </c>
      <c r="C54" s="70" t="s">
        <v>280</v>
      </c>
      <c r="D54" s="26">
        <v>20</v>
      </c>
      <c r="E54" s="24"/>
      <c r="F54" s="70" t="s">
        <v>249</v>
      </c>
      <c r="G54" s="71" t="str">
        <f>VLOOKUP(I50,数据库!$A$1:$J$64584,10,FALSE)</f>
        <v>KD/11</v>
      </c>
      <c r="H54" s="70" t="s">
        <v>280</v>
      </c>
      <c r="I54" s="26">
        <v>20</v>
      </c>
      <c r="J54" s="24"/>
      <c r="K54" s="70" t="s">
        <v>249</v>
      </c>
      <c r="L54" s="67" t="str">
        <f>VLOOKUP(N50,数据库!$A$1:$J$64584,10,FALSE)</f>
        <v>KD/13</v>
      </c>
      <c r="M54" s="68" t="s">
        <v>280</v>
      </c>
      <c r="N54" s="68">
        <v>20</v>
      </c>
    </row>
    <row r="55" spans="1:14" ht="12.75" customHeight="1" x14ac:dyDescent="0.15">
      <c r="A55" s="71" t="s">
        <v>250</v>
      </c>
      <c r="B55" s="285" t="str">
        <f>VLOOKUP(D50,数据库!$A$1:$J$64584,4,FALSE)</f>
        <v>标准</v>
      </c>
      <c r="C55" s="287"/>
      <c r="D55" s="287"/>
      <c r="E55" s="24"/>
      <c r="F55" s="71" t="s">
        <v>250</v>
      </c>
      <c r="G55" s="285" t="str">
        <f>VLOOKUP(I50,数据库!$A$1:$J$64584,4,FALSE)</f>
        <v>标准</v>
      </c>
      <c r="H55" s="286"/>
      <c r="I55" s="287"/>
      <c r="J55" s="24"/>
      <c r="K55" s="64" t="s">
        <v>250</v>
      </c>
      <c r="L55" s="285" t="str">
        <f>VLOOKUP(N50,数据库!$A$1:$J$64584,4,FALSE)</f>
        <v>无接地保护装置时</v>
      </c>
      <c r="M55" s="287"/>
      <c r="N55" s="287"/>
    </row>
    <row r="56" spans="1:14" ht="12.75" customHeight="1" x14ac:dyDescent="0.15">
      <c r="A56" s="13"/>
      <c r="B56" s="13"/>
      <c r="C56" s="13"/>
      <c r="D56" s="46"/>
      <c r="E56" s="13"/>
      <c r="F56" s="46"/>
      <c r="G56" s="13"/>
      <c r="H56" s="13"/>
      <c r="I56" s="46"/>
      <c r="J56" s="13"/>
      <c r="K56" s="46"/>
      <c r="L56" s="13"/>
      <c r="M56" s="13"/>
      <c r="N56" s="13"/>
    </row>
    <row r="57" spans="1:14" ht="12.75" customHeight="1" x14ac:dyDescent="0.15">
      <c r="A57" s="288" t="s">
        <v>304</v>
      </c>
      <c r="B57" s="287"/>
      <c r="C57" s="70" t="s">
        <v>0</v>
      </c>
      <c r="D57" s="71">
        <f>D50+3</f>
        <v>25</v>
      </c>
      <c r="E57" s="24"/>
      <c r="F57" s="288" t="s">
        <v>304</v>
      </c>
      <c r="G57" s="287"/>
      <c r="H57" s="70" t="s">
        <v>0</v>
      </c>
      <c r="I57" s="71">
        <f>I50+3</f>
        <v>26</v>
      </c>
      <c r="J57" s="24"/>
      <c r="K57" s="288" t="s">
        <v>304</v>
      </c>
      <c r="L57" s="287"/>
      <c r="M57" s="70" t="s">
        <v>0</v>
      </c>
      <c r="N57" s="71">
        <f>N50+3</f>
        <v>27</v>
      </c>
    </row>
    <row r="58" spans="1:14" ht="12.75" customHeight="1" x14ac:dyDescent="0.15">
      <c r="A58" s="70" t="s">
        <v>16</v>
      </c>
      <c r="B58" s="71" t="str">
        <f>VLOOKUP(D57,数据库!$A$1:$J$64584,2,FALSE)</f>
        <v>KD/19</v>
      </c>
      <c r="C58" s="70" t="s">
        <v>17</v>
      </c>
      <c r="D58" s="71" t="str">
        <f>VLOOKUP(D57,数据库!$A$1:$J$64584,3,FALSE)</f>
        <v>FJK/1</v>
      </c>
      <c r="E58" s="24"/>
      <c r="F58" s="69" t="s">
        <v>16</v>
      </c>
      <c r="G58" s="71" t="str">
        <f>VLOOKUP(I57,数据库!$A$1:$J$64584,2,FALSE)</f>
        <v>KB/2</v>
      </c>
      <c r="H58" s="70" t="s">
        <v>17</v>
      </c>
      <c r="I58" s="71" t="str">
        <f>VLOOKUP(I57,数据库!$A$1:$J$64584,3,FALSE)</f>
        <v>CE6</v>
      </c>
      <c r="J58" s="24"/>
      <c r="K58" s="69" t="s">
        <v>16</v>
      </c>
      <c r="L58" s="71" t="str">
        <f>VLOOKUP(N57,数据库!$A$1:$J$64584,2,FALSE)</f>
        <v>KB/3</v>
      </c>
      <c r="M58" s="70" t="s">
        <v>17</v>
      </c>
      <c r="N58" s="71" t="str">
        <f>VLOOKUP(N57,数据库!$A$1:$J$64584,3,FALSE)</f>
        <v>CE6</v>
      </c>
    </row>
    <row r="59" spans="1:14" ht="12.75" customHeight="1" x14ac:dyDescent="0.15">
      <c r="A59" s="70" t="s">
        <v>251</v>
      </c>
      <c r="B59" s="71" t="str">
        <f>VLOOKUP(D57,数据库!$A$1:$J$64584,6,FALSE)</f>
        <v>5556T</v>
      </c>
      <c r="C59" s="71" t="s">
        <v>19</v>
      </c>
      <c r="D59" s="71" t="str">
        <f>VLOOKUP(D57,数据库!$A$1:$J$64584,7,FALSE)</f>
        <v>红4</v>
      </c>
      <c r="E59" s="24"/>
      <c r="F59" s="69" t="s">
        <v>251</v>
      </c>
      <c r="G59" s="71" t="str">
        <f>VLOOKUP(I57,数据库!$A$1:$J$64584,6,FALSE)</f>
        <v>5556T</v>
      </c>
      <c r="H59" s="71" t="s">
        <v>19</v>
      </c>
      <c r="I59" s="71" t="str">
        <f>VLOOKUP(I57,数据库!$A$1:$J$64584,7,FALSE)</f>
        <v>红4</v>
      </c>
      <c r="J59" s="24"/>
      <c r="K59" s="69" t="s">
        <v>251</v>
      </c>
      <c r="L59" s="71" t="str">
        <f>VLOOKUP(N57,数据库!$A$1:$J$64584,6,FALSE)</f>
        <v>5556T</v>
      </c>
      <c r="M59" s="71" t="s">
        <v>19</v>
      </c>
      <c r="N59" s="71" t="str">
        <f>VLOOKUP(N57,数据库!$A$1:$J$64584,7,FALSE)</f>
        <v>红4</v>
      </c>
    </row>
    <row r="60" spans="1:14" ht="12.75" customHeight="1" x14ac:dyDescent="0.15">
      <c r="A60" s="71" t="s">
        <v>247</v>
      </c>
      <c r="B60" s="71" t="str">
        <f>VLOOKUP(D57,数据库!$A$1:$J$64584,5,FALSE)</f>
        <v>0.5黑</v>
      </c>
      <c r="C60" s="26" t="s">
        <v>248</v>
      </c>
      <c r="D60" s="71" t="e">
        <f>VLOOKUP(D57,数据库!A:J,11,FALSE)</f>
        <v>#REF!</v>
      </c>
      <c r="E60" s="24"/>
      <c r="F60" s="70" t="s">
        <v>247</v>
      </c>
      <c r="G60" s="71" t="str">
        <f>VLOOKUP(I57,数据库!$A$1:$J$64584,5,FALSE)</f>
        <v>0.5黑</v>
      </c>
      <c r="H60" s="26" t="s">
        <v>248</v>
      </c>
      <c r="I60" s="71" t="e">
        <f>VLOOKUP(I57,数据库!$A$1:$J$64584,11,FALSE)</f>
        <v>#REF!</v>
      </c>
      <c r="J60" s="24"/>
      <c r="K60" s="70" t="s">
        <v>247</v>
      </c>
      <c r="L60" s="71" t="str">
        <f>VLOOKUP(N57,数据库!$A$1:$J$64584,5,FALSE)</f>
        <v>0.5黑</v>
      </c>
      <c r="M60" s="26" t="s">
        <v>248</v>
      </c>
      <c r="N60" s="26" t="e">
        <f>VLOOKUP(N57,数据库!$A$1:$J$64584,11,FALSE)</f>
        <v>#REF!</v>
      </c>
    </row>
    <row r="61" spans="1:14" ht="12.75" customHeight="1" x14ac:dyDescent="0.15">
      <c r="A61" s="71" t="s">
        <v>249</v>
      </c>
      <c r="B61" s="71">
        <f>VLOOKUP(D57,数据库!$A$1:$J$64584,10,FALSE)</f>
        <v>0</v>
      </c>
      <c r="C61" s="70" t="s">
        <v>280</v>
      </c>
      <c r="D61" s="26">
        <v>20</v>
      </c>
      <c r="E61" s="24"/>
      <c r="F61" s="70" t="s">
        <v>249</v>
      </c>
      <c r="G61" s="71" t="str">
        <f>VLOOKUP(I57,数据库!$A$1:$J$64584,10,FALSE)</f>
        <v>KB/2</v>
      </c>
      <c r="H61" s="70" t="s">
        <v>280</v>
      </c>
      <c r="I61" s="26">
        <v>20</v>
      </c>
      <c r="J61" s="24"/>
      <c r="K61" s="70" t="s">
        <v>249</v>
      </c>
      <c r="L61" s="67" t="str">
        <f>VLOOKUP(N57,数据库!$A$1:$J$64584,10,FALSE)</f>
        <v>KB/3</v>
      </c>
      <c r="M61" s="68" t="s">
        <v>280</v>
      </c>
      <c r="N61" s="68">
        <v>20</v>
      </c>
    </row>
    <row r="62" spans="1:14" ht="12.75" customHeight="1" x14ac:dyDescent="0.15">
      <c r="A62" s="71" t="s">
        <v>250</v>
      </c>
      <c r="B62" s="285" t="str">
        <f>VLOOKUP(D57,数据库!$A$1:$J$64584,4,FALSE)</f>
        <v>G20系统时</v>
      </c>
      <c r="C62" s="287"/>
      <c r="D62" s="287"/>
      <c r="E62" s="24"/>
      <c r="F62" s="71" t="s">
        <v>250</v>
      </c>
      <c r="G62" s="285" t="str">
        <f>VLOOKUP(I57,数据库!$A$1:$J$64584,4,FALSE)</f>
        <v>标准（无机房）</v>
      </c>
      <c r="H62" s="286"/>
      <c r="I62" s="287"/>
      <c r="J62" s="24"/>
      <c r="K62" s="64" t="s">
        <v>250</v>
      </c>
      <c r="L62" s="285" t="str">
        <f>VLOOKUP(N57,数据库!$A$1:$J$64584,4,FALSE)</f>
        <v>标准（无机房）</v>
      </c>
      <c r="M62" s="287"/>
      <c r="N62" s="287"/>
    </row>
    <row r="63" spans="1:14" ht="12.75" customHeight="1" x14ac:dyDescent="0.15">
      <c r="A63" s="13"/>
      <c r="B63" s="13"/>
      <c r="C63" s="13"/>
      <c r="D63" s="46"/>
      <c r="E63" s="13"/>
      <c r="F63" s="46"/>
      <c r="G63" s="13"/>
      <c r="H63" s="13"/>
      <c r="I63" s="46"/>
      <c r="J63" s="13"/>
      <c r="K63" s="46"/>
      <c r="L63" s="13"/>
      <c r="M63" s="13"/>
      <c r="N63" s="13"/>
    </row>
    <row r="64" spans="1:14" ht="12.75" customHeight="1" x14ac:dyDescent="0.15">
      <c r="A64" s="288" t="s">
        <v>304</v>
      </c>
      <c r="B64" s="287"/>
      <c r="C64" s="70" t="s">
        <v>0</v>
      </c>
      <c r="D64" s="71">
        <f>D57+3</f>
        <v>28</v>
      </c>
      <c r="E64" s="24"/>
      <c r="F64" s="288" t="s">
        <v>304</v>
      </c>
      <c r="G64" s="287"/>
      <c r="H64" s="70" t="s">
        <v>0</v>
      </c>
      <c r="I64" s="71">
        <f>I57+3</f>
        <v>29</v>
      </c>
      <c r="J64" s="24"/>
      <c r="K64" s="288" t="s">
        <v>304</v>
      </c>
      <c r="L64" s="287"/>
      <c r="M64" s="70" t="s">
        <v>0</v>
      </c>
      <c r="N64" s="71">
        <f>N57+3</f>
        <v>30</v>
      </c>
    </row>
    <row r="65" spans="1:14" ht="12.75" customHeight="1" x14ac:dyDescent="0.15">
      <c r="A65" s="70" t="s">
        <v>16</v>
      </c>
      <c r="B65" s="71" t="str">
        <f>VLOOKUP(D64,数据库!$A$1:$J$64584,2,FALSE)</f>
        <v>KB/10</v>
      </c>
      <c r="C65" s="70" t="s">
        <v>17</v>
      </c>
      <c r="D65" s="71" t="str">
        <f>VLOOKUP(D64,数据库!$A$1:$J$64584,3,FALSE)</f>
        <v>MC/53(13)</v>
      </c>
      <c r="E65" s="24"/>
      <c r="F65" s="69" t="s">
        <v>16</v>
      </c>
      <c r="G65" s="71" t="str">
        <f>VLOOKUP(I64,数据库!$A$1:$J$64584,2,FALSE)</f>
        <v>KDP2/1</v>
      </c>
      <c r="H65" s="70" t="s">
        <v>17</v>
      </c>
      <c r="I65" s="71" t="str">
        <f>VLOOKUP(I64,数据库!$A$1:$J$64584,3,FALSE)</f>
        <v>BZC/61(21)</v>
      </c>
      <c r="J65" s="24"/>
      <c r="K65" s="69" t="s">
        <v>16</v>
      </c>
      <c r="L65" s="71" t="str">
        <f>VLOOKUP(N64,数据库!$A$1:$J$64584,2,FALSE)</f>
        <v>KP/5</v>
      </c>
      <c r="M65" s="70" t="s">
        <v>17</v>
      </c>
      <c r="N65" s="71" t="str">
        <f>VLOOKUP(N64,数据库!$A$1:$J$64584,3,FALSE)</f>
        <v>LBQ1/负载1</v>
      </c>
    </row>
    <row r="66" spans="1:14" ht="12.75" customHeight="1" x14ac:dyDescent="0.15">
      <c r="A66" s="70" t="s">
        <v>251</v>
      </c>
      <c r="B66" s="71" t="str">
        <f>VLOOKUP(D64,数据库!$A$1:$J$64584,6,FALSE)</f>
        <v>5556T</v>
      </c>
      <c r="C66" s="71" t="s">
        <v>19</v>
      </c>
      <c r="D66" s="71" t="str">
        <f>VLOOKUP(D64,数据库!$A$1:$J$64584,7,FALSE)</f>
        <v>红4</v>
      </c>
      <c r="E66" s="24"/>
      <c r="F66" s="69" t="s">
        <v>251</v>
      </c>
      <c r="G66" s="71" t="str">
        <f>VLOOKUP(I64,数据库!$A$1:$J$64584,6,FALSE)</f>
        <v>5556T</v>
      </c>
      <c r="H66" s="71" t="s">
        <v>19</v>
      </c>
      <c r="I66" s="71" t="str">
        <f>VLOOKUP(I64,数据库!$A$1:$J$64584,7,FALSE)</f>
        <v>红4</v>
      </c>
      <c r="J66" s="24"/>
      <c r="K66" s="69" t="s">
        <v>251</v>
      </c>
      <c r="L66" s="71" t="str">
        <f>VLOOKUP(N64,数据库!$A$1:$J$64584,6,FALSE)</f>
        <v>5556T</v>
      </c>
      <c r="M66" s="71" t="s">
        <v>19</v>
      </c>
      <c r="N66" s="71" t="str">
        <f>VLOOKUP(N64,数据库!$A$1:$J$64584,7,FALSE)</f>
        <v>红全封</v>
      </c>
    </row>
    <row r="67" spans="1:14" ht="12.75" customHeight="1" x14ac:dyDescent="0.15">
      <c r="A67" s="71" t="s">
        <v>247</v>
      </c>
      <c r="B67" s="71" t="str">
        <f>VLOOKUP(D64,数据库!$A$1:$J$64584,5,FALSE)</f>
        <v>0.5黑</v>
      </c>
      <c r="C67" s="26" t="s">
        <v>248</v>
      </c>
      <c r="D67" s="71" t="e">
        <f>VLOOKUP(D64,数据库!A:J,11,FALSE)</f>
        <v>#REF!</v>
      </c>
      <c r="E67" s="24"/>
      <c r="F67" s="70" t="s">
        <v>247</v>
      </c>
      <c r="G67" s="71" t="str">
        <f>VLOOKUP(I64,数据库!$A$1:$J$64584,5,FALSE)</f>
        <v>0.5黑</v>
      </c>
      <c r="H67" s="26" t="s">
        <v>248</v>
      </c>
      <c r="I67" s="71" t="e">
        <f>VLOOKUP(I64,数据库!$A$1:$J$64584,11,FALSE)</f>
        <v>#REF!</v>
      </c>
      <c r="J67" s="24"/>
      <c r="K67" s="70" t="s">
        <v>247</v>
      </c>
      <c r="L67" s="71" t="str">
        <f>VLOOKUP(N64,数据库!$A$1:$J$64584,5,FALSE)</f>
        <v>0.75黑</v>
      </c>
      <c r="M67" s="26" t="s">
        <v>248</v>
      </c>
      <c r="N67" s="26" t="e">
        <f>VLOOKUP(N64,数据库!$A$1:$J$64584,11,FALSE)</f>
        <v>#REF!</v>
      </c>
    </row>
    <row r="68" spans="1:14" ht="12.75" customHeight="1" x14ac:dyDescent="0.15">
      <c r="A68" s="71" t="s">
        <v>249</v>
      </c>
      <c r="B68" s="71" t="str">
        <f>VLOOKUP(D64,数据库!$A$1:$J$64584,10,FALSE)</f>
        <v>KB/10</v>
      </c>
      <c r="C68" s="70" t="s">
        <v>280</v>
      </c>
      <c r="D68" s="26">
        <v>20</v>
      </c>
      <c r="E68" s="24"/>
      <c r="F68" s="70" t="s">
        <v>249</v>
      </c>
      <c r="G68" s="71" t="str">
        <f>VLOOKUP(I64,数据库!$A$1:$J$64584,10,FALSE)</f>
        <v>KDP2/1</v>
      </c>
      <c r="H68" s="70" t="s">
        <v>280</v>
      </c>
      <c r="I68" s="26">
        <v>20</v>
      </c>
      <c r="J68" s="24"/>
      <c r="K68" s="70" t="s">
        <v>249</v>
      </c>
      <c r="L68" s="67" t="str">
        <f>VLOOKUP(N64,数据库!$A$1:$J$64584,10,FALSE)</f>
        <v>KP/5</v>
      </c>
      <c r="M68" s="68" t="s">
        <v>280</v>
      </c>
      <c r="N68" s="68">
        <v>20</v>
      </c>
    </row>
    <row r="69" spans="1:14" ht="12.75" customHeight="1" x14ac:dyDescent="0.15">
      <c r="A69" s="71" t="s">
        <v>250</v>
      </c>
      <c r="B69" s="285" t="str">
        <f>VLOOKUP(D64,数据库!$A$1:$J$64584,4,FALSE)</f>
        <v>标准</v>
      </c>
      <c r="C69" s="287"/>
      <c r="D69" s="287"/>
      <c r="E69" s="24"/>
      <c r="F69" s="71" t="s">
        <v>250</v>
      </c>
      <c r="G69" s="285" t="str">
        <f>VLOOKUP(I64,数据库!$A$1:$J$64584,4,FALSE)</f>
        <v>标准</v>
      </c>
      <c r="H69" s="286"/>
      <c r="I69" s="287"/>
      <c r="J69" s="24"/>
      <c r="K69" s="64" t="s">
        <v>250</v>
      </c>
      <c r="L69" s="285" t="str">
        <f>VLOOKUP(N64,数据库!$A$1:$J$64584,4,FALSE)</f>
        <v>标准</v>
      </c>
      <c r="M69" s="287"/>
      <c r="N69" s="287"/>
    </row>
    <row r="70" spans="1:14" ht="12.75" customHeight="1" x14ac:dyDescent="0.15">
      <c r="A70" s="13"/>
      <c r="B70" s="13"/>
      <c r="C70" s="13"/>
      <c r="D70" s="46"/>
      <c r="E70" s="13"/>
      <c r="F70" s="46"/>
      <c r="G70" s="13"/>
      <c r="H70" s="13"/>
      <c r="I70" s="46"/>
      <c r="J70" s="13"/>
      <c r="K70" s="46"/>
      <c r="L70" s="13"/>
      <c r="M70" s="13"/>
      <c r="N70" s="13"/>
    </row>
    <row r="71" spans="1:14" ht="12.75" customHeight="1" x14ac:dyDescent="0.15">
      <c r="A71" s="288" t="s">
        <v>304</v>
      </c>
      <c r="B71" s="287"/>
      <c r="C71" s="70" t="s">
        <v>0</v>
      </c>
      <c r="D71" s="71">
        <f>D64+3</f>
        <v>31</v>
      </c>
      <c r="E71" s="24"/>
      <c r="F71" s="288" t="s">
        <v>304</v>
      </c>
      <c r="G71" s="287"/>
      <c r="H71" s="70" t="s">
        <v>0</v>
      </c>
      <c r="I71" s="71">
        <f>I64+3</f>
        <v>32</v>
      </c>
      <c r="J71" s="24"/>
      <c r="K71" s="288" t="s">
        <v>304</v>
      </c>
      <c r="L71" s="287"/>
      <c r="M71" s="70" t="s">
        <v>0</v>
      </c>
      <c r="N71" s="71">
        <f>N64+3</f>
        <v>33</v>
      </c>
    </row>
    <row r="72" spans="1:14" ht="12.75" customHeight="1" x14ac:dyDescent="0.15">
      <c r="A72" s="70" t="s">
        <v>16</v>
      </c>
      <c r="B72" s="71" t="str">
        <f>VLOOKUP(D71,数据库!$A$1:$J$64584,2,FALSE)</f>
        <v>KP/7</v>
      </c>
      <c r="C72" s="70" t="s">
        <v>17</v>
      </c>
      <c r="D72" s="71" t="str">
        <f>VLOOKUP(D71,数据库!$A$1:$J$64584,3,FALSE)</f>
        <v>LBQ1/负载2</v>
      </c>
      <c r="E72" s="24"/>
      <c r="F72" s="69" t="s">
        <v>16</v>
      </c>
      <c r="G72" s="71" t="str">
        <f>VLOOKUP(I71,数据库!$A$1:$J$64584,2,FALSE)</f>
        <v>KP/9</v>
      </c>
      <c r="H72" s="70" t="s">
        <v>17</v>
      </c>
      <c r="I72" s="71" t="str">
        <f>VLOOKUP(I71,数据库!$A$1:$J$64584,3,FALSE)</f>
        <v>LBQ1/线路1</v>
      </c>
      <c r="J72" s="24"/>
      <c r="K72" s="69" t="s">
        <v>16</v>
      </c>
      <c r="L72" s="71" t="str">
        <f>VLOOKUP(N71,数据库!$A$1:$J$64584,2,FALSE)</f>
        <v>KP/10</v>
      </c>
      <c r="M72" s="70" t="s">
        <v>17</v>
      </c>
      <c r="N72" s="71" t="str">
        <f>VLOOKUP(N71,数据库!$A$1:$J$64584,3,FALSE)</f>
        <v>LBQ1/线路2</v>
      </c>
    </row>
    <row r="73" spans="1:14" ht="12.75" customHeight="1" x14ac:dyDescent="0.15">
      <c r="A73" s="70" t="s">
        <v>251</v>
      </c>
      <c r="B73" s="71" t="str">
        <f>VLOOKUP(D71,数据库!$A$1:$J$64584,6,FALSE)</f>
        <v>5556T</v>
      </c>
      <c r="C73" s="71" t="s">
        <v>19</v>
      </c>
      <c r="D73" s="71" t="str">
        <f>VLOOKUP(D71,数据库!$A$1:$J$64584,7,FALSE)</f>
        <v>红全封</v>
      </c>
      <c r="E73" s="24"/>
      <c r="F73" s="69" t="s">
        <v>251</v>
      </c>
      <c r="G73" s="71" t="str">
        <f>VLOOKUP(I71,数据库!$A$1:$J$64584,6,FALSE)</f>
        <v>5556T</v>
      </c>
      <c r="H73" s="71" t="s">
        <v>19</v>
      </c>
      <c r="I73" s="71" t="str">
        <f>VLOOKUP(I71,数据库!$A$1:$J$64584,7,FALSE)</f>
        <v>红全封</v>
      </c>
      <c r="J73" s="24"/>
      <c r="K73" s="69" t="s">
        <v>251</v>
      </c>
      <c r="L73" s="71" t="str">
        <f>VLOOKUP(N71,数据库!$A$1:$J$64584,6,FALSE)</f>
        <v>5556T</v>
      </c>
      <c r="M73" s="71" t="s">
        <v>19</v>
      </c>
      <c r="N73" s="71" t="str">
        <f>VLOOKUP(N71,数据库!$A$1:$J$64584,7,FALSE)</f>
        <v>红全封</v>
      </c>
    </row>
    <row r="74" spans="1:14" ht="12.75" customHeight="1" x14ac:dyDescent="0.15">
      <c r="A74" s="71" t="s">
        <v>247</v>
      </c>
      <c r="B74" s="71" t="str">
        <f>VLOOKUP(D71,数据库!$A$1:$J$64584,5,FALSE)</f>
        <v>0.75黑</v>
      </c>
      <c r="C74" s="26" t="s">
        <v>248</v>
      </c>
      <c r="D74" s="71" t="e">
        <f>VLOOKUP(D71,数据库!A:J,11,FALSE)</f>
        <v>#REF!</v>
      </c>
      <c r="E74" s="24"/>
      <c r="F74" s="70" t="s">
        <v>247</v>
      </c>
      <c r="G74" s="71" t="str">
        <f>VLOOKUP(I71,数据库!$A$1:$J$64584,5,FALSE)</f>
        <v>0.75黑</v>
      </c>
      <c r="H74" s="26" t="s">
        <v>248</v>
      </c>
      <c r="I74" s="71" t="e">
        <f>VLOOKUP(I71,数据库!$A$1:$J$64584,11,FALSE)</f>
        <v>#REF!</v>
      </c>
      <c r="J74" s="24"/>
      <c r="K74" s="70" t="s">
        <v>247</v>
      </c>
      <c r="L74" s="71" t="str">
        <f>VLOOKUP(N71,数据库!$A$1:$J$64584,5,FALSE)</f>
        <v>0.75黑</v>
      </c>
      <c r="M74" s="26" t="s">
        <v>248</v>
      </c>
      <c r="N74" s="26" t="e">
        <f>VLOOKUP(N71,数据库!$A$1:$J$64584,11,FALSE)</f>
        <v>#REF!</v>
      </c>
    </row>
    <row r="75" spans="1:14" ht="12.75" customHeight="1" x14ac:dyDescent="0.15">
      <c r="A75" s="71" t="s">
        <v>249</v>
      </c>
      <c r="B75" s="71" t="str">
        <f>VLOOKUP(D71,数据库!$A$1:$J$64584,10,FALSE)</f>
        <v>KP/7</v>
      </c>
      <c r="C75" s="70" t="s">
        <v>280</v>
      </c>
      <c r="D75" s="26">
        <v>20</v>
      </c>
      <c r="E75" s="24"/>
      <c r="F75" s="70" t="s">
        <v>249</v>
      </c>
      <c r="G75" s="71" t="str">
        <f>VLOOKUP(I71,数据库!$A$1:$J$64584,10,FALSE)</f>
        <v>KP/9</v>
      </c>
      <c r="H75" s="70" t="s">
        <v>280</v>
      </c>
      <c r="I75" s="26">
        <v>20</v>
      </c>
      <c r="J75" s="24"/>
      <c r="K75" s="70" t="s">
        <v>249</v>
      </c>
      <c r="L75" s="67" t="str">
        <f>VLOOKUP(N71,数据库!$A$1:$J$64584,10,FALSE)</f>
        <v>KP/10</v>
      </c>
      <c r="M75" s="68" t="s">
        <v>280</v>
      </c>
      <c r="N75" s="68">
        <v>20</v>
      </c>
    </row>
    <row r="76" spans="1:14" ht="12.75" customHeight="1" x14ac:dyDescent="0.15">
      <c r="A76" s="71" t="s">
        <v>250</v>
      </c>
      <c r="B76" s="285" t="str">
        <f>VLOOKUP(D71,数据库!$A$1:$J$64584,4,FALSE)</f>
        <v>标准</v>
      </c>
      <c r="C76" s="287"/>
      <c r="D76" s="287"/>
      <c r="E76" s="24"/>
      <c r="F76" s="71" t="s">
        <v>250</v>
      </c>
      <c r="G76" s="285" t="str">
        <f>VLOOKUP(I71,数据库!$A$1:$J$64584,4,FALSE)</f>
        <v>标准</v>
      </c>
      <c r="H76" s="286"/>
      <c r="I76" s="287"/>
      <c r="J76" s="24"/>
      <c r="K76" s="64" t="s">
        <v>250</v>
      </c>
      <c r="L76" s="285" t="str">
        <f>VLOOKUP(N71,数据库!$A$1:$J$64584,4,FALSE)</f>
        <v>标准</v>
      </c>
      <c r="M76" s="287"/>
      <c r="N76" s="287"/>
    </row>
    <row r="77" spans="1:14" ht="12.75" customHeight="1" x14ac:dyDescent="0.15">
      <c r="A77" s="13"/>
      <c r="B77" s="13"/>
      <c r="C77" s="13"/>
      <c r="D77" s="46"/>
      <c r="E77" s="13"/>
      <c r="F77" s="46"/>
      <c r="G77" s="13"/>
      <c r="H77" s="13"/>
      <c r="I77" s="46"/>
      <c r="J77" s="13"/>
      <c r="K77" s="46"/>
      <c r="L77" s="13"/>
      <c r="M77" s="13"/>
      <c r="N77" s="13"/>
    </row>
    <row r="78" spans="1:14" ht="12.75" customHeight="1" x14ac:dyDescent="0.15">
      <c r="A78" s="288" t="s">
        <v>304</v>
      </c>
      <c r="B78" s="287"/>
      <c r="C78" s="70" t="s">
        <v>0</v>
      </c>
      <c r="D78" s="71">
        <f>D71+3</f>
        <v>34</v>
      </c>
      <c r="E78" s="24"/>
      <c r="F78" s="288" t="s">
        <v>304</v>
      </c>
      <c r="G78" s="287"/>
      <c r="H78" s="70" t="s">
        <v>0</v>
      </c>
      <c r="I78" s="71">
        <f>I71+3</f>
        <v>35</v>
      </c>
      <c r="J78" s="24"/>
      <c r="K78" s="288" t="s">
        <v>304</v>
      </c>
      <c r="L78" s="287"/>
      <c r="M78" s="70" t="s">
        <v>0</v>
      </c>
      <c r="N78" s="71">
        <f>N71+3</f>
        <v>36</v>
      </c>
    </row>
    <row r="79" spans="1:14" ht="12.75" customHeight="1" x14ac:dyDescent="0.15">
      <c r="A79" s="70" t="s">
        <v>16</v>
      </c>
      <c r="B79" s="71" t="str">
        <f>VLOOKUP(D78,数据库!$A$1:$J$64584,2,FALSE)</f>
        <v>KP/12</v>
      </c>
      <c r="C79" s="70" t="s">
        <v>17</v>
      </c>
      <c r="D79" s="71" t="str">
        <f>VLOOKUP(D78,数据库!$A$1:$J$64584,3,FALSE)</f>
        <v>DYK/14</v>
      </c>
      <c r="E79" s="24"/>
      <c r="F79" s="69" t="s">
        <v>16</v>
      </c>
      <c r="G79" s="71" t="str">
        <f>VLOOKUP(I78,数据库!$A$1:$J$64584,2,FALSE)</f>
        <v>KP/14</v>
      </c>
      <c r="H79" s="70" t="s">
        <v>17</v>
      </c>
      <c r="I79" s="71" t="str">
        <f>VLOOKUP(I78,数据库!$A$1:$J$64584,3,FALSE)</f>
        <v>DYK/24</v>
      </c>
      <c r="J79" s="24"/>
      <c r="K79" s="69" t="s">
        <v>16</v>
      </c>
      <c r="L79" s="71" t="str">
        <f>VLOOKUP(N78,数据库!$A$1:$J$64584,2,FALSE)</f>
        <v>KZ/1</v>
      </c>
      <c r="M79" s="70" t="s">
        <v>17</v>
      </c>
      <c r="N79" s="71" t="str">
        <f>VLOOKUP(N78,数据库!$A$1:$J$64584,3,FALSE)</f>
        <v>对讲机/+</v>
      </c>
    </row>
    <row r="80" spans="1:14" ht="12.75" customHeight="1" x14ac:dyDescent="0.15">
      <c r="A80" s="70" t="s">
        <v>251</v>
      </c>
      <c r="B80" s="71" t="str">
        <f>VLOOKUP(D78,数据库!$A$1:$J$64584,6,FALSE)</f>
        <v>5556T</v>
      </c>
      <c r="C80" s="71" t="s">
        <v>19</v>
      </c>
      <c r="D80" s="71" t="str">
        <f>VLOOKUP(D78,数据库!$A$1:$J$64584,7,FALSE)</f>
        <v>红4</v>
      </c>
      <c r="E80" s="24"/>
      <c r="F80" s="69" t="s">
        <v>251</v>
      </c>
      <c r="G80" s="71" t="str">
        <f>VLOOKUP(I78,数据库!$A$1:$J$64584,6,FALSE)</f>
        <v>5556T</v>
      </c>
      <c r="H80" s="71" t="s">
        <v>19</v>
      </c>
      <c r="I80" s="71" t="str">
        <f>VLOOKUP(I78,数据库!$A$1:$J$64584,7,FALSE)</f>
        <v>红4</v>
      </c>
      <c r="J80" s="24"/>
      <c r="K80" s="69" t="s">
        <v>251</v>
      </c>
      <c r="L80" s="71" t="str">
        <f>VLOOKUP(N78,数据库!$A$1:$J$64584,6,FALSE)</f>
        <v>5556T</v>
      </c>
      <c r="M80" s="71" t="s">
        <v>19</v>
      </c>
      <c r="N80" s="71" t="str">
        <f>VLOOKUP(N78,数据库!$A$1:$J$64584,7,FALSE)</f>
        <v>红4</v>
      </c>
    </row>
    <row r="81" spans="1:14" ht="12.75" customHeight="1" x14ac:dyDescent="0.15">
      <c r="A81" s="71" t="s">
        <v>247</v>
      </c>
      <c r="B81" s="71" t="str">
        <f>VLOOKUP(D78,数据库!$A$1:$J$64584,5,FALSE)</f>
        <v>0.75黑</v>
      </c>
      <c r="C81" s="26" t="s">
        <v>248</v>
      </c>
      <c r="D81" s="71" t="e">
        <f>VLOOKUP(D78,数据库!A:J,11,FALSE)</f>
        <v>#REF!</v>
      </c>
      <c r="E81" s="24"/>
      <c r="F81" s="70" t="s">
        <v>247</v>
      </c>
      <c r="G81" s="71" t="str">
        <f>VLOOKUP(I78,数据库!$A$1:$J$64584,5,FALSE)</f>
        <v>0.75黑</v>
      </c>
      <c r="H81" s="26" t="s">
        <v>248</v>
      </c>
      <c r="I81" s="71" t="e">
        <f>VLOOKUP(I78,数据库!$A$1:$J$64584,11,FALSE)</f>
        <v>#REF!</v>
      </c>
      <c r="J81" s="24"/>
      <c r="K81" s="70" t="s">
        <v>247</v>
      </c>
      <c r="L81" s="71" t="str">
        <f>VLOOKUP(N78,数据库!$A$1:$J$64584,5,FALSE)</f>
        <v>0.5黑</v>
      </c>
      <c r="M81" s="26" t="s">
        <v>248</v>
      </c>
      <c r="N81" s="26" t="e">
        <f>VLOOKUP(N78,数据库!$A$1:$J$64584,11,FALSE)</f>
        <v>#REF!</v>
      </c>
    </row>
    <row r="82" spans="1:14" ht="12.75" customHeight="1" x14ac:dyDescent="0.15">
      <c r="A82" s="71" t="s">
        <v>249</v>
      </c>
      <c r="B82" s="71" t="str">
        <f>VLOOKUP(D78,数据库!$A$1:$J$64584,10,FALSE)</f>
        <v>KP/12</v>
      </c>
      <c r="C82" s="70" t="s">
        <v>280</v>
      </c>
      <c r="D82" s="26">
        <v>20</v>
      </c>
      <c r="E82" s="24"/>
      <c r="F82" s="70" t="s">
        <v>249</v>
      </c>
      <c r="G82" s="71" t="str">
        <f>VLOOKUP(I78,数据库!$A$1:$J$64584,10,FALSE)</f>
        <v>KP/14</v>
      </c>
      <c r="H82" s="70" t="s">
        <v>280</v>
      </c>
      <c r="I82" s="26">
        <v>20</v>
      </c>
      <c r="J82" s="24"/>
      <c r="K82" s="70" t="s">
        <v>249</v>
      </c>
      <c r="L82" s="67" t="str">
        <f>VLOOKUP(N78,数据库!$A$1:$J$64584,10,FALSE)</f>
        <v>KZ/1</v>
      </c>
      <c r="M82" s="68" t="s">
        <v>280</v>
      </c>
      <c r="N82" s="68">
        <v>20</v>
      </c>
    </row>
    <row r="83" spans="1:14" ht="12.75" customHeight="1" x14ac:dyDescent="0.15">
      <c r="A83" s="71" t="s">
        <v>250</v>
      </c>
      <c r="B83" s="285" t="str">
        <f>VLOOKUP(D78,数据库!$A$1:$J$64584,4,FALSE)</f>
        <v>无机房</v>
      </c>
      <c r="C83" s="287"/>
      <c r="D83" s="287"/>
      <c r="E83" s="24"/>
      <c r="F83" s="71" t="s">
        <v>250</v>
      </c>
      <c r="G83" s="285" t="str">
        <f>VLOOKUP(I78,数据库!$A$1:$J$64584,4,FALSE)</f>
        <v>无机房</v>
      </c>
      <c r="H83" s="286"/>
      <c r="I83" s="287"/>
      <c r="J83" s="24"/>
      <c r="K83" s="64" t="s">
        <v>250</v>
      </c>
      <c r="L83" s="285" t="str">
        <f>VLOOKUP(N78,数据库!$A$1:$J$64584,4,FALSE)</f>
        <v>标准</v>
      </c>
      <c r="M83" s="287"/>
      <c r="N83" s="287"/>
    </row>
    <row r="84" spans="1:14" ht="12.75" customHeight="1" x14ac:dyDescent="0.15">
      <c r="A84" s="13"/>
      <c r="B84" s="13"/>
      <c r="C84" s="13"/>
      <c r="D84" s="46"/>
      <c r="E84" s="13"/>
      <c r="F84" s="46"/>
      <c r="G84" s="13"/>
      <c r="H84" s="13"/>
      <c r="I84" s="46"/>
      <c r="J84" s="13"/>
      <c r="K84" s="46"/>
      <c r="L84" s="13"/>
      <c r="M84" s="13"/>
      <c r="N84" s="13"/>
    </row>
    <row r="85" spans="1:14" ht="12.75" customHeight="1" x14ac:dyDescent="0.15">
      <c r="A85" s="288" t="s">
        <v>304</v>
      </c>
      <c r="B85" s="287"/>
      <c r="C85" s="70" t="s">
        <v>0</v>
      </c>
      <c r="D85" s="71">
        <f>D78+3</f>
        <v>37</v>
      </c>
      <c r="E85" s="24"/>
      <c r="F85" s="288" t="s">
        <v>304</v>
      </c>
      <c r="G85" s="287"/>
      <c r="H85" s="70" t="s">
        <v>0</v>
      </c>
      <c r="I85" s="71">
        <f>I78+3</f>
        <v>38</v>
      </c>
      <c r="J85" s="24"/>
      <c r="K85" s="288" t="s">
        <v>304</v>
      </c>
      <c r="L85" s="287"/>
      <c r="M85" s="70" t="s">
        <v>0</v>
      </c>
      <c r="N85" s="71">
        <f>N78+3</f>
        <v>39</v>
      </c>
    </row>
    <row r="86" spans="1:14" ht="12.75" customHeight="1" x14ac:dyDescent="0.15">
      <c r="A86" s="70" t="s">
        <v>16</v>
      </c>
      <c r="B86" s="71" t="str">
        <f>VLOOKUP(D85,数据库!$A$1:$J$64584,2,FALSE)</f>
        <v>KZ/3</v>
      </c>
      <c r="C86" s="70" t="s">
        <v>17</v>
      </c>
      <c r="D86" s="71" t="str">
        <f>VLOOKUP(D85,数据库!$A$1:$J$64584,3,FALSE)</f>
        <v>对讲机/-</v>
      </c>
      <c r="E86" s="24"/>
      <c r="F86" s="69" t="s">
        <v>16</v>
      </c>
      <c r="G86" s="71" t="str">
        <f>VLOOKUP(I85,数据库!$A$1:$J$64584,2,FALSE)</f>
        <v>KZ/4</v>
      </c>
      <c r="H86" s="70" t="s">
        <v>17</v>
      </c>
      <c r="I86" s="71" t="str">
        <f>VLOOKUP(I85,数据库!$A$1:$J$64584,3,FALSE)</f>
        <v>对讲机/R</v>
      </c>
      <c r="J86" s="24"/>
      <c r="K86" s="69" t="s">
        <v>16</v>
      </c>
      <c r="L86" s="71" t="str">
        <f>VLOOKUP(N85,数据库!$A$1:$J$64584,2,FALSE)</f>
        <v>KZ/5</v>
      </c>
      <c r="M86" s="70" t="s">
        <v>17</v>
      </c>
      <c r="N86" s="71" t="str">
        <f>VLOOKUP(N85,数据库!$A$1:$J$64584,3,FALSE)</f>
        <v>对讲机/L</v>
      </c>
    </row>
    <row r="87" spans="1:14" ht="12.75" customHeight="1" x14ac:dyDescent="0.15">
      <c r="A87" s="70" t="s">
        <v>251</v>
      </c>
      <c r="B87" s="71" t="str">
        <f>VLOOKUP(D85,数据库!$A$1:$J$64584,6,FALSE)</f>
        <v>5556T</v>
      </c>
      <c r="C87" s="71" t="s">
        <v>19</v>
      </c>
      <c r="D87" s="71" t="str">
        <f>VLOOKUP(D85,数据库!$A$1:$J$64584,7,FALSE)</f>
        <v>红4</v>
      </c>
      <c r="E87" s="24"/>
      <c r="F87" s="69" t="s">
        <v>251</v>
      </c>
      <c r="G87" s="71" t="str">
        <f>VLOOKUP(I85,数据库!$A$1:$J$64584,6,FALSE)</f>
        <v>5556T</v>
      </c>
      <c r="H87" s="71" t="s">
        <v>19</v>
      </c>
      <c r="I87" s="71" t="str">
        <f>VLOOKUP(I85,数据库!$A$1:$J$64584,7,FALSE)</f>
        <v>红4(遥/371:蓝4)</v>
      </c>
      <c r="J87" s="24"/>
      <c r="K87" s="69" t="s">
        <v>251</v>
      </c>
      <c r="L87" s="71" t="str">
        <f>VLOOKUP(N85,数据库!$A$1:$J$64584,6,FALSE)</f>
        <v>5556T</v>
      </c>
      <c r="M87" s="71" t="s">
        <v>19</v>
      </c>
      <c r="N87" s="71" t="str">
        <f>VLOOKUP(N85,数据库!$A$1:$J$64584,7,FALSE)</f>
        <v>红4(遥/372:蓝4)</v>
      </c>
    </row>
    <row r="88" spans="1:14" ht="12.75" customHeight="1" x14ac:dyDescent="0.15">
      <c r="A88" s="71" t="s">
        <v>247</v>
      </c>
      <c r="B88" s="71" t="str">
        <f>VLOOKUP(D85,数据库!$A$1:$J$64584,5,FALSE)</f>
        <v>0.5黑</v>
      </c>
      <c r="C88" s="26" t="s">
        <v>248</v>
      </c>
      <c r="D88" s="71" t="e">
        <f>VLOOKUP(D85,数据库!A:J,11,FALSE)</f>
        <v>#REF!</v>
      </c>
      <c r="E88" s="24"/>
      <c r="F88" s="70" t="s">
        <v>247</v>
      </c>
      <c r="G88" s="71" t="str">
        <f>VLOOKUP(I85,数据库!$A$1:$J$64584,5,FALSE)</f>
        <v>0.5黑</v>
      </c>
      <c r="H88" s="26" t="s">
        <v>248</v>
      </c>
      <c r="I88" s="71" t="e">
        <f>VLOOKUP(I85,数据库!$A$1:$J$64584,11,FALSE)</f>
        <v>#REF!</v>
      </c>
      <c r="J88" s="24"/>
      <c r="K88" s="70" t="s">
        <v>247</v>
      </c>
      <c r="L88" s="71" t="str">
        <f>VLOOKUP(N85,数据库!$A$1:$J$64584,5,FALSE)</f>
        <v>0.5黑</v>
      </c>
      <c r="M88" s="26" t="s">
        <v>248</v>
      </c>
      <c r="N88" s="26" t="e">
        <f>VLOOKUP(N85,数据库!$A$1:$J$64584,11,FALSE)</f>
        <v>#REF!</v>
      </c>
    </row>
    <row r="89" spans="1:14" ht="12.75" customHeight="1" x14ac:dyDescent="0.15">
      <c r="A89" s="71" t="s">
        <v>249</v>
      </c>
      <c r="B89" s="71" t="str">
        <f>VLOOKUP(D85,数据库!$A$1:$J$64584,10,FALSE)</f>
        <v>KZ/3</v>
      </c>
      <c r="C89" s="70" t="s">
        <v>280</v>
      </c>
      <c r="D89" s="26">
        <v>20</v>
      </c>
      <c r="E89" s="24"/>
      <c r="F89" s="70" t="s">
        <v>249</v>
      </c>
      <c r="G89" s="71" t="str">
        <f>VLOOKUP(I85,数据库!$A$1:$J$64584,10,FALSE)</f>
        <v>KZ/4</v>
      </c>
      <c r="H89" s="70" t="s">
        <v>280</v>
      </c>
      <c r="I89" s="26">
        <v>20</v>
      </c>
      <c r="J89" s="24"/>
      <c r="K89" s="70" t="s">
        <v>249</v>
      </c>
      <c r="L89" s="67" t="str">
        <f>VLOOKUP(N85,数据库!$A$1:$J$64584,10,FALSE)</f>
        <v>KZ/5</v>
      </c>
      <c r="M89" s="68" t="s">
        <v>280</v>
      </c>
      <c r="N89" s="68">
        <v>20</v>
      </c>
    </row>
    <row r="90" spans="1:14" ht="12.75" customHeight="1" x14ac:dyDescent="0.15">
      <c r="A90" s="71" t="s">
        <v>250</v>
      </c>
      <c r="B90" s="285" t="str">
        <f>VLOOKUP(D85,数据库!$A$1:$J$64584,4,FALSE)</f>
        <v>标准</v>
      </c>
      <c r="C90" s="287"/>
      <c r="D90" s="287"/>
      <c r="E90" s="24"/>
      <c r="F90" s="71" t="s">
        <v>250</v>
      </c>
      <c r="G90" s="285" t="str">
        <f>VLOOKUP(I85,数据库!$A$1:$J$64584,4,FALSE)</f>
        <v>标准</v>
      </c>
      <c r="H90" s="286"/>
      <c r="I90" s="287"/>
      <c r="J90" s="24"/>
      <c r="K90" s="64" t="s">
        <v>250</v>
      </c>
      <c r="L90" s="285" t="str">
        <f>VLOOKUP(N85,数据库!$A$1:$J$64584,4,FALSE)</f>
        <v>标准</v>
      </c>
      <c r="M90" s="287"/>
      <c r="N90" s="287"/>
    </row>
    <row r="91" spans="1:14" ht="12.75" customHeight="1" x14ac:dyDescent="0.15">
      <c r="A91" s="13"/>
      <c r="B91" s="13"/>
      <c r="C91" s="13"/>
      <c r="D91" s="46"/>
      <c r="E91" s="13"/>
      <c r="F91" s="46"/>
      <c r="G91" s="13"/>
      <c r="H91" s="13"/>
      <c r="I91" s="46"/>
      <c r="J91" s="13"/>
      <c r="K91" s="46"/>
      <c r="L91" s="13"/>
      <c r="M91" s="13"/>
      <c r="N91" s="13"/>
    </row>
    <row r="92" spans="1:14" ht="12.75" customHeight="1" x14ac:dyDescent="0.15">
      <c r="A92" s="288" t="s">
        <v>304</v>
      </c>
      <c r="B92" s="287"/>
      <c r="C92" s="70" t="s">
        <v>0</v>
      </c>
      <c r="D92" s="71">
        <f>D85+3</f>
        <v>40</v>
      </c>
      <c r="E92" s="24"/>
      <c r="F92" s="288" t="s">
        <v>304</v>
      </c>
      <c r="G92" s="287"/>
      <c r="H92" s="70" t="s">
        <v>0</v>
      </c>
      <c r="I92" s="71">
        <f>I85+3</f>
        <v>41</v>
      </c>
      <c r="J92" s="24"/>
      <c r="K92" s="288" t="s">
        <v>304</v>
      </c>
      <c r="L92" s="287"/>
      <c r="M92" s="70" t="s">
        <v>0</v>
      </c>
      <c r="N92" s="71">
        <f>N85+3</f>
        <v>42</v>
      </c>
    </row>
    <row r="93" spans="1:14" ht="12.75" customHeight="1" x14ac:dyDescent="0.15">
      <c r="A93" s="70" t="s">
        <v>16</v>
      </c>
      <c r="B93" s="71" t="str">
        <f>VLOOKUP(D92,数据库!$A$1:$J$64584,2,FALSE)</f>
        <v>J1/1</v>
      </c>
      <c r="C93" s="70" t="s">
        <v>17</v>
      </c>
      <c r="D93" s="71" t="str">
        <f>VLOOKUP(D92,数据库!$A$1:$J$64584,3,FALSE)</f>
        <v>PE</v>
      </c>
      <c r="E93" s="24"/>
      <c r="F93" s="69" t="s">
        <v>16</v>
      </c>
      <c r="G93" s="71" t="str">
        <f>VLOOKUP(I92,数据库!$A$1:$J$64584,2,FALSE)</f>
        <v>J1/3</v>
      </c>
      <c r="H93" s="70" t="s">
        <v>17</v>
      </c>
      <c r="I93" s="71" t="str">
        <f>VLOOKUP(I92,数据库!$A$1:$J$64584,3,FALSE)</f>
        <v>LBQ/L3'(7)</v>
      </c>
      <c r="J93" s="24"/>
      <c r="K93" s="69" t="s">
        <v>16</v>
      </c>
      <c r="L93" s="71" t="str">
        <f>VLOOKUP(N92,数据库!$A$1:$J$64584,2,FALSE)</f>
        <v>J1/3</v>
      </c>
      <c r="M93" s="70" t="s">
        <v>17</v>
      </c>
      <c r="N93" s="71" t="str">
        <f>VLOOKUP(N92,数据库!$A$1:$J$64584,3,FALSE)</f>
        <v>端子排/T</v>
      </c>
    </row>
    <row r="94" spans="1:14" ht="12.75" customHeight="1" x14ac:dyDescent="0.15">
      <c r="A94" s="70" t="s">
        <v>251</v>
      </c>
      <c r="B94" s="71" t="str">
        <f>VLOOKUP(D92,数据库!$A$1:$J$64584,6,FALSE)</f>
        <v>5556T</v>
      </c>
      <c r="C94" s="71" t="s">
        <v>19</v>
      </c>
      <c r="D94" s="71" t="str">
        <f>VLOOKUP(D92,数据库!$A$1:$J$64584,7,FALSE)</f>
        <v>红6圆</v>
      </c>
      <c r="E94" s="24"/>
      <c r="F94" s="69" t="s">
        <v>251</v>
      </c>
      <c r="G94" s="71" t="str">
        <f>VLOOKUP(I92,数据库!$A$1:$J$64584,6,FALSE)</f>
        <v>5556T</v>
      </c>
      <c r="H94" s="71" t="s">
        <v>19</v>
      </c>
      <c r="I94" s="71" t="str">
        <f>VLOOKUP(I92,数据库!$A$1:$J$64584,7,FALSE)</f>
        <v>红6圆</v>
      </c>
      <c r="J94" s="24"/>
      <c r="K94" s="69" t="s">
        <v>251</v>
      </c>
      <c r="L94" s="71" t="str">
        <f>VLOOKUP(N92,数据库!$A$1:$J$64584,6,FALSE)</f>
        <v>5556T</v>
      </c>
      <c r="M94" s="71" t="s">
        <v>19</v>
      </c>
      <c r="N94" s="71" t="str">
        <f>VLOOKUP(N92,数据库!$A$1:$J$64584,7,FALSE)</f>
        <v>半剥13</v>
      </c>
    </row>
    <row r="95" spans="1:14" ht="12.75" customHeight="1" x14ac:dyDescent="0.15">
      <c r="A95" s="71" t="s">
        <v>247</v>
      </c>
      <c r="B95" s="71" t="str">
        <f>VLOOKUP(D92,数据库!$A$1:$J$64584,5,FALSE)</f>
        <v>0.75黄绿</v>
      </c>
      <c r="C95" s="26" t="s">
        <v>248</v>
      </c>
      <c r="D95" s="71" t="e">
        <f>VLOOKUP(D92,数据库!A:J,11,FALSE)</f>
        <v>#REF!</v>
      </c>
      <c r="E95" s="24"/>
      <c r="F95" s="70" t="s">
        <v>247</v>
      </c>
      <c r="G95" s="71" t="str">
        <f>VLOOKUP(I92,数据库!$A$1:$J$64584,5,FALSE)</f>
        <v>0.75黑</v>
      </c>
      <c r="H95" s="26" t="s">
        <v>248</v>
      </c>
      <c r="I95" s="71" t="e">
        <f>VLOOKUP(I92,数据库!$A$1:$J$64584,11,FALSE)</f>
        <v>#REF!</v>
      </c>
      <c r="J95" s="24"/>
      <c r="K95" s="70" t="s">
        <v>247</v>
      </c>
      <c r="L95" s="71" t="str">
        <f>VLOOKUP(N92,数据库!$A$1:$J$64584,5,FALSE)</f>
        <v>0.75黑</v>
      </c>
      <c r="M95" s="26" t="s">
        <v>248</v>
      </c>
      <c r="N95" s="26" t="e">
        <f>VLOOKUP(N92,数据库!$A$1:$J$64584,11,FALSE)</f>
        <v>#REF!</v>
      </c>
    </row>
    <row r="96" spans="1:14" ht="12.75" customHeight="1" x14ac:dyDescent="0.15">
      <c r="A96" s="71" t="s">
        <v>249</v>
      </c>
      <c r="B96" s="71">
        <f>VLOOKUP(D92,数据库!$A$1:$J$64584,10,FALSE)</f>
        <v>0</v>
      </c>
      <c r="C96" s="70" t="s">
        <v>280</v>
      </c>
      <c r="D96" s="26">
        <v>20</v>
      </c>
      <c r="E96" s="24"/>
      <c r="F96" s="70" t="s">
        <v>249</v>
      </c>
      <c r="G96" s="71">
        <f>VLOOKUP(I92,数据库!$A$1:$J$64584,10,FALSE)</f>
        <v>0</v>
      </c>
      <c r="H96" s="70" t="s">
        <v>280</v>
      </c>
      <c r="I96" s="26">
        <v>20</v>
      </c>
      <c r="J96" s="24"/>
      <c r="K96" s="70" t="s">
        <v>249</v>
      </c>
      <c r="L96" s="67">
        <f>VLOOKUP(N92,数据库!$A$1:$J$64584,10,FALSE)</f>
        <v>0</v>
      </c>
      <c r="M96" s="68" t="s">
        <v>280</v>
      </c>
      <c r="N96" s="68">
        <v>20</v>
      </c>
    </row>
    <row r="97" spans="1:14" ht="12.75" customHeight="1" x14ac:dyDescent="0.15">
      <c r="A97" s="71" t="s">
        <v>250</v>
      </c>
      <c r="B97" s="285" t="str">
        <f>VLOOKUP(D92,数据库!$A$1:$J$64584,4,FALSE)</f>
        <v>标准</v>
      </c>
      <c r="C97" s="287"/>
      <c r="D97" s="287"/>
      <c r="E97" s="24"/>
      <c r="F97" s="71" t="s">
        <v>250</v>
      </c>
      <c r="G97" s="285" t="str">
        <f>VLOOKUP(I92,数据库!$A$1:$J$64584,4,FALSE)</f>
        <v>有滤波器时</v>
      </c>
      <c r="H97" s="286"/>
      <c r="I97" s="287"/>
      <c r="J97" s="24"/>
      <c r="K97" s="64" t="s">
        <v>250</v>
      </c>
      <c r="L97" s="285" t="str">
        <f>VLOOKUP(N92,数据库!$A$1:$J$64584,4,FALSE)</f>
        <v>无滤波器时</v>
      </c>
      <c r="M97" s="287"/>
      <c r="N97" s="287"/>
    </row>
    <row r="98" spans="1:14" ht="12.75" customHeight="1" x14ac:dyDescent="0.15">
      <c r="A98" s="13"/>
      <c r="B98" s="13"/>
      <c r="C98" s="13"/>
      <c r="D98" s="46"/>
      <c r="E98" s="13"/>
      <c r="F98" s="46"/>
      <c r="G98" s="13"/>
      <c r="H98" s="13"/>
      <c r="I98" s="46"/>
      <c r="J98" s="13"/>
      <c r="K98" s="46"/>
      <c r="L98" s="13"/>
      <c r="M98" s="13"/>
      <c r="N98" s="13"/>
    </row>
    <row r="99" spans="1:14" ht="12.75" customHeight="1" x14ac:dyDescent="0.15">
      <c r="A99" s="288" t="s">
        <v>304</v>
      </c>
      <c r="B99" s="287"/>
      <c r="C99" s="70" t="s">
        <v>0</v>
      </c>
      <c r="D99" s="71">
        <f>D92+3</f>
        <v>43</v>
      </c>
      <c r="E99" s="24"/>
      <c r="F99" s="288" t="s">
        <v>304</v>
      </c>
      <c r="G99" s="287"/>
      <c r="H99" s="70" t="s">
        <v>0</v>
      </c>
      <c r="I99" s="71">
        <f>I92+3</f>
        <v>44</v>
      </c>
      <c r="J99" s="24"/>
      <c r="K99" s="288" t="s">
        <v>304</v>
      </c>
      <c r="L99" s="287"/>
      <c r="M99" s="70" t="s">
        <v>0</v>
      </c>
      <c r="N99" s="71">
        <f>N92+3</f>
        <v>45</v>
      </c>
    </row>
    <row r="100" spans="1:14" ht="12.75" customHeight="1" x14ac:dyDescent="0.15">
      <c r="A100" s="70" t="s">
        <v>16</v>
      </c>
      <c r="B100" s="71" t="str">
        <f>VLOOKUP(D99,数据库!$A$1:$J$64584,2,FALSE)</f>
        <v>J1/4</v>
      </c>
      <c r="C100" s="70" t="s">
        <v>17</v>
      </c>
      <c r="D100" s="71" t="str">
        <f>VLOOKUP(D99,数据库!$A$1:$J$64584,3,FALSE)</f>
        <v>FJK/24</v>
      </c>
      <c r="E100" s="24"/>
      <c r="F100" s="69" t="s">
        <v>16</v>
      </c>
      <c r="G100" s="71" t="str">
        <f>VLOOKUP(I99,数据库!$A$1:$J$64584,2,FALSE)</f>
        <v>J1/6</v>
      </c>
      <c r="H100" s="70" t="s">
        <v>17</v>
      </c>
      <c r="I100" s="71" t="str">
        <f>VLOOKUP(I99,数据库!$A$1:$J$64584,3,FALSE)</f>
        <v>BZC/4</v>
      </c>
      <c r="J100" s="24"/>
      <c r="K100" s="69" t="s">
        <v>16</v>
      </c>
      <c r="L100" s="71" t="str">
        <f>VLOOKUP(N99,数据库!$A$1:$J$64584,2,FALSE)</f>
        <v>J1/9</v>
      </c>
      <c r="M100" s="70" t="s">
        <v>17</v>
      </c>
      <c r="N100" s="71" t="str">
        <f>VLOOKUP(N99,数据库!$A$1:$J$64584,3,FALSE)</f>
        <v>LBQ/N'(8)</v>
      </c>
    </row>
    <row r="101" spans="1:14" ht="12.75" customHeight="1" x14ac:dyDescent="0.15">
      <c r="A101" s="70" t="s">
        <v>251</v>
      </c>
      <c r="B101" s="71" t="str">
        <f>VLOOKUP(D99,数据库!$A$1:$J$64584,6,FALSE)</f>
        <v>5556T</v>
      </c>
      <c r="C101" s="71" t="s">
        <v>19</v>
      </c>
      <c r="D101" s="71" t="str">
        <f>VLOOKUP(D99,数据库!$A$1:$J$64584,7,FALSE)</f>
        <v>红4</v>
      </c>
      <c r="E101" s="24"/>
      <c r="F101" s="69" t="s">
        <v>251</v>
      </c>
      <c r="G101" s="71" t="str">
        <f>VLOOKUP(I99,数据库!$A$1:$J$64584,6,FALSE)</f>
        <v>红4</v>
      </c>
      <c r="H101" s="71" t="s">
        <v>19</v>
      </c>
      <c r="I101" s="71" t="str">
        <f>VLOOKUP(I99,数据库!$A$1:$J$64584,7,FALSE)</f>
        <v>红4</v>
      </c>
      <c r="J101" s="24"/>
      <c r="K101" s="69" t="s">
        <v>251</v>
      </c>
      <c r="L101" s="71" t="str">
        <f>VLOOKUP(N99,数据库!$A$1:$J$64584,6,FALSE)</f>
        <v>5556T</v>
      </c>
      <c r="M101" s="71" t="s">
        <v>19</v>
      </c>
      <c r="N101" s="71" t="str">
        <f>VLOOKUP(N99,数据库!$A$1:$J$64584,7,FALSE)</f>
        <v>红6圆</v>
      </c>
    </row>
    <row r="102" spans="1:14" ht="12.75" customHeight="1" x14ac:dyDescent="0.15">
      <c r="A102" s="71" t="s">
        <v>247</v>
      </c>
      <c r="B102" s="71" t="str">
        <f>VLOOKUP(D99,数据库!$A$1:$J$64584,5,FALSE)</f>
        <v>0.75黑</v>
      </c>
      <c r="C102" s="26" t="s">
        <v>248</v>
      </c>
      <c r="D102" s="71" t="e">
        <f>VLOOKUP(D99,数据库!A:J,11,FALSE)</f>
        <v>#REF!</v>
      </c>
      <c r="E102" s="24"/>
      <c r="F102" s="70" t="s">
        <v>247</v>
      </c>
      <c r="G102" s="71" t="str">
        <f>VLOOKUP(I99,数据库!$A$1:$J$64584,5,FALSE)</f>
        <v>0.5黑</v>
      </c>
      <c r="H102" s="26" t="s">
        <v>248</v>
      </c>
      <c r="I102" s="71" t="e">
        <f>VLOOKUP(I99,数据库!$A$1:$J$64584,11,FALSE)</f>
        <v>#REF!</v>
      </c>
      <c r="J102" s="24"/>
      <c r="K102" s="70" t="s">
        <v>247</v>
      </c>
      <c r="L102" s="71" t="str">
        <f>VLOOKUP(N99,数据库!$A$1:$J$64584,5,FALSE)</f>
        <v>0.75黑</v>
      </c>
      <c r="M102" s="26" t="s">
        <v>248</v>
      </c>
      <c r="N102" s="26" t="e">
        <f>VLOOKUP(N99,数据库!$A$1:$J$64584,11,FALSE)</f>
        <v>#REF!</v>
      </c>
    </row>
    <row r="103" spans="1:14" ht="12.75" customHeight="1" x14ac:dyDescent="0.15">
      <c r="A103" s="71" t="s">
        <v>249</v>
      </c>
      <c r="B103" s="71">
        <f>VLOOKUP(D99,数据库!$A$1:$J$64584,10,FALSE)</f>
        <v>0</v>
      </c>
      <c r="C103" s="70" t="s">
        <v>280</v>
      </c>
      <c r="D103" s="26">
        <v>20</v>
      </c>
      <c r="E103" s="24"/>
      <c r="F103" s="70" t="s">
        <v>249</v>
      </c>
      <c r="G103" s="71">
        <f>VLOOKUP(I99,数据库!$A$1:$J$64584,10,FALSE)</f>
        <v>0</v>
      </c>
      <c r="H103" s="70" t="s">
        <v>280</v>
      </c>
      <c r="I103" s="26">
        <v>20</v>
      </c>
      <c r="J103" s="24"/>
      <c r="K103" s="70" t="s">
        <v>249</v>
      </c>
      <c r="L103" s="67">
        <f>VLOOKUP(N99,数据库!$A$1:$J$64584,10,FALSE)</f>
        <v>0</v>
      </c>
      <c r="M103" s="68" t="s">
        <v>280</v>
      </c>
      <c r="N103" s="68">
        <v>20</v>
      </c>
    </row>
    <row r="104" spans="1:14" ht="12.75" customHeight="1" x14ac:dyDescent="0.15">
      <c r="A104" s="71" t="s">
        <v>250</v>
      </c>
      <c r="B104" s="285" t="str">
        <f>VLOOKUP(D99,数据库!$A$1:$J$64584,4,FALSE)</f>
        <v>标准</v>
      </c>
      <c r="C104" s="287"/>
      <c r="D104" s="287"/>
      <c r="E104" s="24"/>
      <c r="F104" s="71" t="s">
        <v>250</v>
      </c>
      <c r="G104" s="285" t="str">
        <f>VLOOKUP(I99,数据库!$A$1:$J$64584,4,FALSE)</f>
        <v>标准</v>
      </c>
      <c r="H104" s="286"/>
      <c r="I104" s="287"/>
      <c r="J104" s="24"/>
      <c r="K104" s="64" t="s">
        <v>250</v>
      </c>
      <c r="L104" s="285" t="str">
        <f>VLOOKUP(N99,数据库!$A$1:$J$64584,4,FALSE)</f>
        <v>有滤波器时</v>
      </c>
      <c r="M104" s="287"/>
      <c r="N104" s="287"/>
    </row>
    <row r="105" spans="1:14" ht="12.75" customHeight="1" x14ac:dyDescent="0.15">
      <c r="A105" s="13"/>
      <c r="B105" s="13"/>
      <c r="C105" s="13"/>
      <c r="D105" s="46"/>
      <c r="E105" s="13"/>
      <c r="F105" s="46"/>
      <c r="G105" s="13"/>
      <c r="H105" s="13"/>
      <c r="I105" s="46"/>
      <c r="J105" s="13"/>
      <c r="K105" s="46"/>
      <c r="L105" s="13"/>
      <c r="M105" s="13"/>
      <c r="N105" s="13"/>
    </row>
    <row r="106" spans="1:14" ht="12.75" customHeight="1" x14ac:dyDescent="0.15">
      <c r="A106" s="288" t="s">
        <v>304</v>
      </c>
      <c r="B106" s="287"/>
      <c r="C106" s="70" t="s">
        <v>0</v>
      </c>
      <c r="D106" s="71">
        <f>D99+3</f>
        <v>46</v>
      </c>
      <c r="E106" s="24"/>
      <c r="F106" s="288" t="s">
        <v>304</v>
      </c>
      <c r="G106" s="287"/>
      <c r="H106" s="70" t="s">
        <v>0</v>
      </c>
      <c r="I106" s="71">
        <f>I99+3</f>
        <v>47</v>
      </c>
      <c r="J106" s="24"/>
      <c r="K106" s="288" t="s">
        <v>304</v>
      </c>
      <c r="L106" s="287"/>
      <c r="M106" s="70" t="s">
        <v>0</v>
      </c>
      <c r="N106" s="71">
        <f>N99+3</f>
        <v>48</v>
      </c>
    </row>
    <row r="107" spans="1:14" ht="12.75" customHeight="1" x14ac:dyDescent="0.15">
      <c r="A107" s="70" t="s">
        <v>16</v>
      </c>
      <c r="B107" s="71" t="str">
        <f>VLOOKUP(D106,数据库!$A$1:$J$64584,2,FALSE)</f>
        <v>J1/9</v>
      </c>
      <c r="C107" s="70" t="s">
        <v>17</v>
      </c>
      <c r="D107" s="71" t="str">
        <f>VLOOKUP(D106,数据库!$A$1:$J$64584,3,FALSE)</f>
        <v>端子排/N</v>
      </c>
      <c r="E107" s="24"/>
      <c r="F107" s="69" t="s">
        <v>16</v>
      </c>
      <c r="G107" s="71" t="str">
        <f>VLOOKUP(I106,数据库!$A$1:$J$64584,2,FALSE)</f>
        <v>J1/12</v>
      </c>
      <c r="H107" s="70" t="s">
        <v>17</v>
      </c>
      <c r="I107" s="71" t="str">
        <f>VLOOKUP(I106,数据库!$A$1:$J$64584,3,FALSE)</f>
        <v>BZC/2</v>
      </c>
      <c r="J107" s="24"/>
      <c r="K107" s="69" t="s">
        <v>16</v>
      </c>
      <c r="L107" s="71" t="str">
        <f>VLOOKUP(N106,数据库!$A$1:$J$64584,2,FALSE)</f>
        <v>J2/1</v>
      </c>
      <c r="M107" s="70" t="s">
        <v>17</v>
      </c>
      <c r="N107" s="71" t="str">
        <f>VLOOKUP(N106,数据库!$A$1:$J$64584,3,FALSE)</f>
        <v>KDP1/2</v>
      </c>
    </row>
    <row r="108" spans="1:14" ht="12.75" customHeight="1" x14ac:dyDescent="0.15">
      <c r="A108" s="70" t="s">
        <v>251</v>
      </c>
      <c r="B108" s="71" t="str">
        <f>VLOOKUP(D106,数据库!$A$1:$J$64584,6,FALSE)</f>
        <v>5556T</v>
      </c>
      <c r="C108" s="71" t="s">
        <v>19</v>
      </c>
      <c r="D108" s="71" t="str">
        <f>VLOOKUP(D106,数据库!$A$1:$J$64584,7,FALSE)</f>
        <v>101蓝针</v>
      </c>
      <c r="E108" s="24"/>
      <c r="F108" s="69" t="s">
        <v>251</v>
      </c>
      <c r="G108" s="71" t="str">
        <f>VLOOKUP(I106,数据库!$A$1:$J$64584,6,FALSE)</f>
        <v>红4</v>
      </c>
      <c r="H108" s="71" t="s">
        <v>19</v>
      </c>
      <c r="I108" s="71" t="str">
        <f>VLOOKUP(I106,数据库!$A$1:$J$64584,7,FALSE)</f>
        <v>红4</v>
      </c>
      <c r="J108" s="24"/>
      <c r="K108" s="69" t="s">
        <v>251</v>
      </c>
      <c r="L108" s="71" t="str">
        <f>VLOOKUP(N106,数据库!$A$1:$J$64584,6,FALSE)</f>
        <v>5556T</v>
      </c>
      <c r="M108" s="71" t="s">
        <v>19</v>
      </c>
      <c r="N108" s="71" t="str">
        <f>VLOOKUP(N106,数据库!$A$1:$J$64584,7,FALSE)</f>
        <v>5556T</v>
      </c>
    </row>
    <row r="109" spans="1:14" ht="12.75" customHeight="1" x14ac:dyDescent="0.15">
      <c r="A109" s="71" t="s">
        <v>247</v>
      </c>
      <c r="B109" s="71" t="str">
        <f>VLOOKUP(D106,数据库!$A$1:$J$64584,5,FALSE)</f>
        <v>0.75黑</v>
      </c>
      <c r="C109" s="26" t="s">
        <v>248</v>
      </c>
      <c r="D109" s="71" t="e">
        <f>VLOOKUP(D106,数据库!A:J,11,FALSE)</f>
        <v>#REF!</v>
      </c>
      <c r="E109" s="24"/>
      <c r="F109" s="70" t="s">
        <v>247</v>
      </c>
      <c r="G109" s="71" t="str">
        <f>VLOOKUP(I106,数据库!$A$1:$J$64584,5,FALSE)</f>
        <v>0.5黑</v>
      </c>
      <c r="H109" s="26" t="s">
        <v>248</v>
      </c>
      <c r="I109" s="71" t="e">
        <f>VLOOKUP(I106,数据库!$A$1:$J$64584,11,FALSE)</f>
        <v>#REF!</v>
      </c>
      <c r="J109" s="24"/>
      <c r="K109" s="70" t="s">
        <v>247</v>
      </c>
      <c r="L109" s="71" t="str">
        <f>VLOOKUP(N106,数据库!$A$1:$J$64584,5,FALSE)</f>
        <v>0.5黑</v>
      </c>
      <c r="M109" s="26" t="s">
        <v>248</v>
      </c>
      <c r="N109" s="26" t="e">
        <f>VLOOKUP(N106,数据库!$A$1:$J$64584,11,FALSE)</f>
        <v>#REF!</v>
      </c>
    </row>
    <row r="110" spans="1:14" ht="12.75" customHeight="1" x14ac:dyDescent="0.15">
      <c r="A110" s="71" t="s">
        <v>249</v>
      </c>
      <c r="B110" s="71">
        <f>VLOOKUP(D106,数据库!$A$1:$J$64584,10,FALSE)</f>
        <v>0</v>
      </c>
      <c r="C110" s="70" t="s">
        <v>280</v>
      </c>
      <c r="D110" s="26">
        <v>20</v>
      </c>
      <c r="E110" s="24"/>
      <c r="F110" s="70" t="s">
        <v>249</v>
      </c>
      <c r="G110" s="71">
        <f>VLOOKUP(I106,数据库!$A$1:$J$64584,10,FALSE)</f>
        <v>0</v>
      </c>
      <c r="H110" s="70" t="s">
        <v>280</v>
      </c>
      <c r="I110" s="26">
        <v>20</v>
      </c>
      <c r="J110" s="24"/>
      <c r="K110" s="70" t="s">
        <v>249</v>
      </c>
      <c r="L110" s="67" t="str">
        <f>VLOOKUP(N106,数据库!$A$1:$J$64584,10,FALSE)</f>
        <v>KDP1/2</v>
      </c>
      <c r="M110" s="68" t="s">
        <v>280</v>
      </c>
      <c r="N110" s="68">
        <v>20</v>
      </c>
    </row>
    <row r="111" spans="1:14" ht="12.75" customHeight="1" x14ac:dyDescent="0.15">
      <c r="A111" s="71" t="s">
        <v>250</v>
      </c>
      <c r="B111" s="285" t="str">
        <f>VLOOKUP(D106,数据库!$A$1:$J$64584,4,FALSE)</f>
        <v>无滤波器时</v>
      </c>
      <c r="C111" s="287"/>
      <c r="D111" s="287"/>
      <c r="E111" s="24"/>
      <c r="F111" s="71" t="s">
        <v>250</v>
      </c>
      <c r="G111" s="285" t="str">
        <f>VLOOKUP(I106,数据库!$A$1:$J$64584,4,FALSE)</f>
        <v>标准</v>
      </c>
      <c r="H111" s="286"/>
      <c r="I111" s="287"/>
      <c r="J111" s="24"/>
      <c r="K111" s="64" t="s">
        <v>250</v>
      </c>
      <c r="L111" s="285" t="str">
        <f>VLOOKUP(N106,数据库!$A$1:$J$64584,4,FALSE)</f>
        <v>标准（无机房）</v>
      </c>
      <c r="M111" s="287"/>
      <c r="N111" s="287"/>
    </row>
    <row r="112" spans="1:14" ht="12.75" customHeight="1" x14ac:dyDescent="0.15">
      <c r="A112" s="13"/>
      <c r="B112" s="13"/>
      <c r="C112" s="13"/>
      <c r="D112" s="46"/>
      <c r="E112" s="13"/>
      <c r="F112" s="46"/>
      <c r="G112" s="13"/>
      <c r="H112" s="13"/>
      <c r="I112" s="46"/>
      <c r="J112" s="13"/>
      <c r="K112" s="46"/>
      <c r="L112" s="13"/>
      <c r="M112" s="13"/>
      <c r="N112" s="13"/>
    </row>
    <row r="113" spans="1:14" ht="12.75" customHeight="1" x14ac:dyDescent="0.15">
      <c r="A113" s="288" t="s">
        <v>304</v>
      </c>
      <c r="B113" s="287"/>
      <c r="C113" s="70" t="s">
        <v>0</v>
      </c>
      <c r="D113" s="71">
        <f>D106+3</f>
        <v>49</v>
      </c>
      <c r="E113" s="24"/>
      <c r="F113" s="288" t="s">
        <v>304</v>
      </c>
      <c r="G113" s="287"/>
      <c r="H113" s="70" t="s">
        <v>0</v>
      </c>
      <c r="I113" s="71">
        <f>I106+3</f>
        <v>50</v>
      </c>
      <c r="J113" s="24"/>
      <c r="K113" s="288" t="s">
        <v>304</v>
      </c>
      <c r="L113" s="287"/>
      <c r="M113" s="70" t="s">
        <v>0</v>
      </c>
      <c r="N113" s="71">
        <f>N106+3</f>
        <v>51</v>
      </c>
    </row>
    <row r="114" spans="1:14" ht="12.75" customHeight="1" x14ac:dyDescent="0.15">
      <c r="A114" s="70" t="s">
        <v>16</v>
      </c>
      <c r="B114" s="71" t="str">
        <f>VLOOKUP(D113,数据库!$A$1:$J$64584,2,FALSE)</f>
        <v>J2/3</v>
      </c>
      <c r="C114" s="70" t="s">
        <v>17</v>
      </c>
      <c r="D114" s="71" t="str">
        <f>VLOOKUP(D113,数据库!$A$1:$J$64584,3,FALSE)</f>
        <v>KDP2/2</v>
      </c>
      <c r="E114" s="24"/>
      <c r="F114" s="69" t="s">
        <v>16</v>
      </c>
      <c r="G114" s="71" t="str">
        <f>VLOOKUP(I113,数据库!$A$1:$J$64584,2,FALSE)</f>
        <v>J2/5</v>
      </c>
      <c r="H114" s="70" t="s">
        <v>17</v>
      </c>
      <c r="I114" s="71" t="str">
        <f>VLOOKUP(I113,数据库!$A$1:$J$64584,3,FALSE)</f>
        <v>CE24</v>
      </c>
      <c r="J114" s="24"/>
      <c r="K114" s="69" t="s">
        <v>16</v>
      </c>
      <c r="L114" s="71" t="str">
        <f>VLOOKUP(N113,数据库!$A$1:$J$64584,2,FALSE)</f>
        <v>J2/7</v>
      </c>
      <c r="M114" s="70" t="s">
        <v>17</v>
      </c>
      <c r="N114" s="71" t="str">
        <f>VLOOKUP(N113,数据库!$A$1:$J$64584,3,FALSE)</f>
        <v>KDP1/1</v>
      </c>
    </row>
    <row r="115" spans="1:14" ht="12.75" customHeight="1" x14ac:dyDescent="0.15">
      <c r="A115" s="70" t="s">
        <v>251</v>
      </c>
      <c r="B115" s="71" t="str">
        <f>VLOOKUP(D113,数据库!$A$1:$J$64584,6,FALSE)</f>
        <v>5556T</v>
      </c>
      <c r="C115" s="71" t="s">
        <v>19</v>
      </c>
      <c r="D115" s="71" t="str">
        <f>VLOOKUP(D113,数据库!$A$1:$J$64584,7,FALSE)</f>
        <v>5556T</v>
      </c>
      <c r="E115" s="24"/>
      <c r="F115" s="69" t="s">
        <v>251</v>
      </c>
      <c r="G115" s="71" t="str">
        <f>VLOOKUP(I113,数据库!$A$1:$J$64584,6,FALSE)</f>
        <v>半剥8</v>
      </c>
      <c r="H115" s="71" t="s">
        <v>19</v>
      </c>
      <c r="I115" s="71" t="str">
        <f>VLOOKUP(I113,数据库!$A$1:$J$64584,7,FALSE)</f>
        <v>半剥13</v>
      </c>
      <c r="J115" s="24"/>
      <c r="K115" s="69" t="s">
        <v>251</v>
      </c>
      <c r="L115" s="71" t="str">
        <f>VLOOKUP(N113,数据库!$A$1:$J$64584,6,FALSE)</f>
        <v>5556T</v>
      </c>
      <c r="M115" s="71" t="s">
        <v>19</v>
      </c>
      <c r="N115" s="71" t="str">
        <f>VLOOKUP(N113,数据库!$A$1:$J$64584,7,FALSE)</f>
        <v>5556T</v>
      </c>
    </row>
    <row r="116" spans="1:14" ht="12.75" customHeight="1" x14ac:dyDescent="0.15">
      <c r="A116" s="71" t="s">
        <v>247</v>
      </c>
      <c r="B116" s="71" t="str">
        <f>VLOOKUP(D113,数据库!$A$1:$J$64584,5,FALSE)</f>
        <v>0.5黑</v>
      </c>
      <c r="C116" s="26" t="s">
        <v>248</v>
      </c>
      <c r="D116" s="71" t="e">
        <f>VLOOKUP(D113,数据库!A:J,11,FALSE)</f>
        <v>#REF!</v>
      </c>
      <c r="E116" s="24"/>
      <c r="F116" s="70" t="s">
        <v>247</v>
      </c>
      <c r="G116" s="71" t="str">
        <f>VLOOKUP(I113,数据库!$A$1:$J$64584,5,FALSE)</f>
        <v>0.5黑</v>
      </c>
      <c r="H116" s="26" t="s">
        <v>248</v>
      </c>
      <c r="I116" s="71" t="e">
        <f>VLOOKUP(I113,数据库!$A$1:$J$64584,11,FALSE)</f>
        <v>#REF!</v>
      </c>
      <c r="J116" s="24"/>
      <c r="K116" s="70" t="s">
        <v>247</v>
      </c>
      <c r="L116" s="71" t="str">
        <f>VLOOKUP(N113,数据库!$A$1:$J$64584,5,FALSE)</f>
        <v>0.5黑</v>
      </c>
      <c r="M116" s="26" t="s">
        <v>248</v>
      </c>
      <c r="N116" s="26" t="e">
        <f>VLOOKUP(N113,数据库!$A$1:$J$64584,11,FALSE)</f>
        <v>#REF!</v>
      </c>
    </row>
    <row r="117" spans="1:14" ht="12.75" customHeight="1" x14ac:dyDescent="0.15">
      <c r="A117" s="71" t="s">
        <v>249</v>
      </c>
      <c r="B117" s="71" t="str">
        <f>VLOOKUP(D113,数据库!$A$1:$J$64584,10,FALSE)</f>
        <v>KDP2/2</v>
      </c>
      <c r="C117" s="70" t="s">
        <v>280</v>
      </c>
      <c r="D117" s="26">
        <v>20</v>
      </c>
      <c r="E117" s="24"/>
      <c r="F117" s="70" t="s">
        <v>249</v>
      </c>
      <c r="G117" s="71">
        <f>VLOOKUP(I113,数据库!$A$1:$J$64584,10,FALSE)</f>
        <v>0</v>
      </c>
      <c r="H117" s="70" t="s">
        <v>280</v>
      </c>
      <c r="I117" s="26">
        <v>20</v>
      </c>
      <c r="J117" s="24"/>
      <c r="K117" s="70" t="s">
        <v>249</v>
      </c>
      <c r="L117" s="67" t="str">
        <f>VLOOKUP(N113,数据库!$A$1:$J$64584,10,FALSE)</f>
        <v>KDP1/1</v>
      </c>
      <c r="M117" s="68" t="s">
        <v>280</v>
      </c>
      <c r="N117" s="68">
        <v>20</v>
      </c>
    </row>
    <row r="118" spans="1:14" ht="12.75" customHeight="1" x14ac:dyDescent="0.15">
      <c r="A118" s="71" t="s">
        <v>250</v>
      </c>
      <c r="B118" s="285" t="str">
        <f>VLOOKUP(D113,数据库!$A$1:$J$64584,4,FALSE)</f>
        <v>标准</v>
      </c>
      <c r="C118" s="287"/>
      <c r="D118" s="287"/>
      <c r="E118" s="24"/>
      <c r="F118" s="71" t="s">
        <v>250</v>
      </c>
      <c r="G118" s="285" t="str">
        <f>VLOOKUP(I113,数据库!$A$1:$J$64584,4,FALSE)</f>
        <v>标准</v>
      </c>
      <c r="H118" s="286"/>
      <c r="I118" s="287"/>
      <c r="J118" s="24"/>
      <c r="K118" s="64" t="s">
        <v>250</v>
      </c>
      <c r="L118" s="285" t="str">
        <f>VLOOKUP(N113,数据库!$A$1:$J$64584,4,FALSE)</f>
        <v>标准（无机房）</v>
      </c>
      <c r="M118" s="287"/>
      <c r="N118" s="287"/>
    </row>
    <row r="119" spans="1:14" ht="12.75" customHeight="1" x14ac:dyDescent="0.15">
      <c r="A119" s="13"/>
      <c r="B119" s="13"/>
      <c r="C119" s="13"/>
      <c r="D119" s="46"/>
      <c r="E119" s="13"/>
      <c r="F119" s="46"/>
      <c r="G119" s="13"/>
      <c r="H119" s="13"/>
      <c r="I119" s="46"/>
      <c r="J119" s="13"/>
      <c r="K119" s="46"/>
      <c r="L119" s="13"/>
      <c r="M119" s="13"/>
      <c r="N119" s="13"/>
    </row>
    <row r="120" spans="1:14" ht="12.75" customHeight="1" x14ac:dyDescent="0.15">
      <c r="A120" s="288" t="s">
        <v>304</v>
      </c>
      <c r="B120" s="287"/>
      <c r="C120" s="70" t="s">
        <v>0</v>
      </c>
      <c r="D120" s="71">
        <f>D113+3</f>
        <v>52</v>
      </c>
      <c r="E120" s="24"/>
      <c r="F120" s="288" t="s">
        <v>305</v>
      </c>
      <c r="G120" s="287"/>
      <c r="H120" s="70" t="s">
        <v>0</v>
      </c>
      <c r="I120" s="71">
        <f>I113+3</f>
        <v>53</v>
      </c>
      <c r="J120" s="24"/>
      <c r="K120" s="288" t="s">
        <v>304</v>
      </c>
      <c r="L120" s="287"/>
      <c r="M120" s="70" t="s">
        <v>0</v>
      </c>
      <c r="N120" s="71">
        <f>N113+3</f>
        <v>54</v>
      </c>
    </row>
    <row r="121" spans="1:14" ht="12.75" customHeight="1" x14ac:dyDescent="0.15">
      <c r="A121" s="70" t="s">
        <v>16</v>
      </c>
      <c r="B121" s="71" t="str">
        <f>VLOOKUP(D120,数据库!$A$1:$J$64584,2,FALSE)</f>
        <v>J2/8</v>
      </c>
      <c r="C121" s="70" t="s">
        <v>17</v>
      </c>
      <c r="D121" s="71" t="str">
        <f>VLOOKUP(D120,数据库!$A$1:$J$64584,3,FALSE)</f>
        <v>KDP1/7</v>
      </c>
      <c r="E121" s="24"/>
      <c r="F121" s="69" t="s">
        <v>16</v>
      </c>
      <c r="G121" s="71" t="str">
        <f>VLOOKUP(I120,数据库!$A$1:$J$64584,2,FALSE)</f>
        <v>J2/10</v>
      </c>
      <c r="H121" s="70" t="s">
        <v>17</v>
      </c>
      <c r="I121" s="71" t="str">
        <f>VLOOKUP(I120,数据库!$A$1:$J$64584,3,FALSE)</f>
        <v>KDP2/8</v>
      </c>
      <c r="J121" s="24"/>
      <c r="K121" s="69" t="s">
        <v>16</v>
      </c>
      <c r="L121" s="71" t="str">
        <f>VLOOKUP(N120,数据库!$A$1:$J$64584,2,FALSE)</f>
        <v>J2/11</v>
      </c>
      <c r="M121" s="70" t="s">
        <v>17</v>
      </c>
      <c r="N121" s="71" t="str">
        <f>VLOOKUP(N120,数据库!$A$1:$J$64584,3,FALSE)</f>
        <v>KDP2/5</v>
      </c>
    </row>
    <row r="122" spans="1:14" ht="12.75" customHeight="1" x14ac:dyDescent="0.15">
      <c r="A122" s="70" t="s">
        <v>251</v>
      </c>
      <c r="B122" s="71" t="str">
        <f>VLOOKUP(D120,数据库!$A$1:$J$64584,6,FALSE)</f>
        <v>5556T</v>
      </c>
      <c r="C122" s="71" t="s">
        <v>19</v>
      </c>
      <c r="D122" s="71" t="str">
        <f>VLOOKUP(D120,数据库!$A$1:$J$64584,7,FALSE)</f>
        <v>5556T</v>
      </c>
      <c r="E122" s="24"/>
      <c r="F122" s="69" t="s">
        <v>251</v>
      </c>
      <c r="G122" s="71" t="str">
        <f>VLOOKUP(I120,数据库!$A$1:$J$64584,6,FALSE)</f>
        <v>5556T</v>
      </c>
      <c r="H122" s="71" t="s">
        <v>19</v>
      </c>
      <c r="I122" s="71" t="str">
        <f>VLOOKUP(I120,数据库!$A$1:$J$64584,7,FALSE)</f>
        <v>5556T</v>
      </c>
      <c r="J122" s="24"/>
      <c r="K122" s="69" t="s">
        <v>251</v>
      </c>
      <c r="L122" s="71" t="str">
        <f>VLOOKUP(N120,数据库!$A$1:$J$64584,6,FALSE)</f>
        <v>5556T</v>
      </c>
      <c r="M122" s="71" t="s">
        <v>19</v>
      </c>
      <c r="N122" s="71" t="str">
        <f>VLOOKUP(N120,数据库!$A$1:$J$64584,7,FALSE)</f>
        <v>5556T</v>
      </c>
    </row>
    <row r="123" spans="1:14" ht="12.75" customHeight="1" x14ac:dyDescent="0.15">
      <c r="A123" s="71" t="s">
        <v>247</v>
      </c>
      <c r="B123" s="71" t="str">
        <f>VLOOKUP(D120,数据库!$A$1:$J$64584,5,FALSE)</f>
        <v>0.5黑</v>
      </c>
      <c r="C123" s="26" t="s">
        <v>248</v>
      </c>
      <c r="D123" s="71" t="e">
        <f>VLOOKUP(D120,数据库!A:J,11,FALSE)</f>
        <v>#REF!</v>
      </c>
      <c r="E123" s="24"/>
      <c r="F123" s="70" t="s">
        <v>247</v>
      </c>
      <c r="G123" s="71" t="str">
        <f>VLOOKUP(I120,数据库!$A$1:$J$64584,5,FALSE)</f>
        <v>0.5黑</v>
      </c>
      <c r="H123" s="26" t="s">
        <v>248</v>
      </c>
      <c r="I123" s="71" t="e">
        <f>VLOOKUP(I120,数据库!$A$1:$J$64584,11,FALSE)</f>
        <v>#REF!</v>
      </c>
      <c r="J123" s="24"/>
      <c r="K123" s="70" t="s">
        <v>247</v>
      </c>
      <c r="L123" s="71" t="str">
        <f>VLOOKUP(N120,数据库!$A$1:$J$64584,5,FALSE)</f>
        <v>0.5黑</v>
      </c>
      <c r="M123" s="26" t="s">
        <v>248</v>
      </c>
      <c r="N123" s="26" t="e">
        <f>VLOOKUP(N120,数据库!$A$1:$J$64584,11,FALSE)</f>
        <v>#REF!</v>
      </c>
    </row>
    <row r="124" spans="1:14" ht="12.75" customHeight="1" x14ac:dyDescent="0.15">
      <c r="A124" s="71" t="s">
        <v>249</v>
      </c>
      <c r="B124" s="71" t="str">
        <f>VLOOKUP(D120,数据库!$A$1:$J$64584,10,FALSE)</f>
        <v>KDP1/7</v>
      </c>
      <c r="C124" s="70" t="s">
        <v>280</v>
      </c>
      <c r="D124" s="26">
        <v>20</v>
      </c>
      <c r="E124" s="24"/>
      <c r="F124" s="70" t="s">
        <v>249</v>
      </c>
      <c r="G124" s="71">
        <f>VLOOKUP(I120,数据库!$A$1:$J$64584,10,FALSE)</f>
        <v>0</v>
      </c>
      <c r="H124" s="70" t="s">
        <v>280</v>
      </c>
      <c r="I124" s="26">
        <v>20</v>
      </c>
      <c r="J124" s="24"/>
      <c r="K124" s="70" t="s">
        <v>249</v>
      </c>
      <c r="L124" s="67">
        <f>VLOOKUP(N120,数据库!$A$1:$J$64584,10,FALSE)</f>
        <v>0</v>
      </c>
      <c r="M124" s="68" t="s">
        <v>280</v>
      </c>
      <c r="N124" s="68">
        <v>20</v>
      </c>
    </row>
    <row r="125" spans="1:14" ht="12.75" customHeight="1" x14ac:dyDescent="0.15">
      <c r="A125" s="71" t="s">
        <v>250</v>
      </c>
      <c r="B125" s="285" t="str">
        <f>VLOOKUP(D120,数据库!$A$1:$J$64584,4,FALSE)</f>
        <v>标准（无机房）</v>
      </c>
      <c r="C125" s="287"/>
      <c r="D125" s="287"/>
      <c r="E125" s="24"/>
      <c r="F125" s="71" t="s">
        <v>250</v>
      </c>
      <c r="G125" s="285" t="str">
        <f>VLOOKUP(I120,数据库!$A$1:$J$64584,4,FALSE)</f>
        <v>标准</v>
      </c>
      <c r="H125" s="286"/>
      <c r="I125" s="287"/>
      <c r="J125" s="24"/>
      <c r="K125" s="64" t="s">
        <v>250</v>
      </c>
      <c r="L125" s="285" t="str">
        <f>VLOOKUP(N120,数据库!$A$1:$J$64584,4,FALSE)</f>
        <v>标准</v>
      </c>
      <c r="M125" s="287"/>
      <c r="N125" s="287"/>
    </row>
    <row r="126" spans="1:14" ht="12.75" customHeight="1" x14ac:dyDescent="0.15">
      <c r="A126" s="13"/>
      <c r="B126" s="13"/>
      <c r="C126" s="13"/>
      <c r="D126" s="46"/>
      <c r="E126" s="13"/>
      <c r="F126" s="46"/>
      <c r="G126" s="13"/>
      <c r="H126" s="13"/>
      <c r="I126" s="46"/>
      <c r="J126" s="13"/>
      <c r="K126" s="46"/>
      <c r="L126" s="13"/>
      <c r="M126" s="13"/>
      <c r="N126" s="13"/>
    </row>
    <row r="127" spans="1:14" ht="12.75" customHeight="1" x14ac:dyDescent="0.15">
      <c r="A127" s="288" t="s">
        <v>304</v>
      </c>
      <c r="B127" s="287"/>
      <c r="C127" s="70" t="s">
        <v>0</v>
      </c>
      <c r="D127" s="71">
        <f>D120+3</f>
        <v>55</v>
      </c>
      <c r="E127" s="24"/>
      <c r="F127" s="288" t="s">
        <v>304</v>
      </c>
      <c r="G127" s="287"/>
      <c r="H127" s="70" t="s">
        <v>0</v>
      </c>
      <c r="I127" s="71">
        <f>I120+3</f>
        <v>56</v>
      </c>
      <c r="J127" s="24"/>
      <c r="K127" s="288" t="s">
        <v>304</v>
      </c>
      <c r="L127" s="287"/>
      <c r="M127" s="70" t="s">
        <v>0</v>
      </c>
      <c r="N127" s="71">
        <f>N120+3</f>
        <v>57</v>
      </c>
    </row>
    <row r="128" spans="1:14" ht="12.75" customHeight="1" x14ac:dyDescent="0.15">
      <c r="A128" s="70" t="s">
        <v>16</v>
      </c>
      <c r="B128" s="71" t="str">
        <f>VLOOKUP(D127,数据库!$A$1:$J$64584,2,FALSE)</f>
        <v>J2/12</v>
      </c>
      <c r="C128" s="70" t="s">
        <v>17</v>
      </c>
      <c r="D128" s="71" t="str">
        <f>VLOOKUP(D127,数据库!$A$1:$J$64584,3,FALSE)</f>
        <v>KDP2/6</v>
      </c>
      <c r="E128" s="24"/>
      <c r="F128" s="69" t="s">
        <v>16</v>
      </c>
      <c r="G128" s="71" t="str">
        <f>VLOOKUP(I127,数据库!$A$1:$J$64584,2,FALSE)</f>
        <v>J2/14</v>
      </c>
      <c r="H128" s="70" t="s">
        <v>17</v>
      </c>
      <c r="I128" s="71" t="str">
        <f>VLOOKUP(I127,数据库!$A$1:$J$64584,3,FALSE)</f>
        <v>KDP1/6</v>
      </c>
      <c r="J128" s="24"/>
      <c r="K128" s="69" t="s">
        <v>16</v>
      </c>
      <c r="L128" s="71" t="str">
        <f>VLOOKUP(N127,数据库!$A$1:$J$64584,2,FALSE)</f>
        <v>SZDY/E1/3</v>
      </c>
      <c r="M128" s="70" t="s">
        <v>17</v>
      </c>
      <c r="N128" s="71" t="str">
        <f>VLOOKUP(N127,数据库!$A$1:$J$64584,3,FALSE)</f>
        <v>KP/3</v>
      </c>
    </row>
    <row r="129" spans="1:14" ht="12.75" customHeight="1" x14ac:dyDescent="0.15">
      <c r="A129" s="70" t="s">
        <v>251</v>
      </c>
      <c r="B129" s="71" t="str">
        <f>VLOOKUP(D127,数据库!$A$1:$J$64584,6,FALSE)</f>
        <v>5556T</v>
      </c>
      <c r="C129" s="71" t="s">
        <v>19</v>
      </c>
      <c r="D129" s="71" t="str">
        <f>VLOOKUP(D127,数据库!$A$1:$J$64584,7,FALSE)</f>
        <v>5556T</v>
      </c>
      <c r="E129" s="24"/>
      <c r="F129" s="69" t="s">
        <v>251</v>
      </c>
      <c r="G129" s="71" t="str">
        <f>VLOOKUP(I127,数据库!$A$1:$J$64584,6,FALSE)</f>
        <v>5556T</v>
      </c>
      <c r="H129" s="71" t="s">
        <v>19</v>
      </c>
      <c r="I129" s="71" t="str">
        <f>VLOOKUP(I127,数据库!$A$1:$J$64584,7,FALSE)</f>
        <v>5556T</v>
      </c>
      <c r="J129" s="24"/>
      <c r="K129" s="69" t="s">
        <v>251</v>
      </c>
      <c r="L129" s="71" t="str">
        <f>VLOOKUP(N127,数据库!$A$1:$J$64584,6,FALSE)</f>
        <v>5556T</v>
      </c>
      <c r="M129" s="71" t="s">
        <v>19</v>
      </c>
      <c r="N129" s="71" t="str">
        <f>VLOOKUP(N127,数据库!$A$1:$J$64584,7,FALSE)</f>
        <v>5556T</v>
      </c>
    </row>
    <row r="130" spans="1:14" ht="12.75" customHeight="1" x14ac:dyDescent="0.15">
      <c r="A130" s="71" t="s">
        <v>247</v>
      </c>
      <c r="B130" s="71" t="str">
        <f>VLOOKUP(D127,数据库!$A$1:$J$64584,5,FALSE)</f>
        <v>0.5黑</v>
      </c>
      <c r="C130" s="26" t="s">
        <v>248</v>
      </c>
      <c r="D130" s="71" t="e">
        <f>VLOOKUP(D127,数据库!A:J,11,FALSE)</f>
        <v>#REF!</v>
      </c>
      <c r="E130" s="24"/>
      <c r="F130" s="70" t="s">
        <v>247</v>
      </c>
      <c r="G130" s="71" t="str">
        <f>VLOOKUP(I127,数据库!$A$1:$J$64584,5,FALSE)</f>
        <v>0.5黑</v>
      </c>
      <c r="H130" s="26" t="s">
        <v>248</v>
      </c>
      <c r="I130" s="71" t="e">
        <f>VLOOKUP(I127,数据库!$A$1:$J$64584,11,FALSE)</f>
        <v>#REF!</v>
      </c>
      <c r="J130" s="24"/>
      <c r="K130" s="70" t="s">
        <v>247</v>
      </c>
      <c r="L130" s="71" t="str">
        <f>VLOOKUP(N127,数据库!$A$1:$J$64584,5,FALSE)</f>
        <v>0.75黑</v>
      </c>
      <c r="M130" s="26" t="s">
        <v>248</v>
      </c>
      <c r="N130" s="26" t="e">
        <f>VLOOKUP(N127,数据库!$A$1:$J$64584,11,FALSE)</f>
        <v>#REF!</v>
      </c>
    </row>
    <row r="131" spans="1:14" ht="12.75" customHeight="1" x14ac:dyDescent="0.15">
      <c r="A131" s="71" t="s">
        <v>249</v>
      </c>
      <c r="B131" s="71">
        <f>VLOOKUP(D127,数据库!$A$1:$J$64584,10,FALSE)</f>
        <v>0</v>
      </c>
      <c r="C131" s="70" t="s">
        <v>280</v>
      </c>
      <c r="D131" s="26">
        <v>20</v>
      </c>
      <c r="E131" s="24"/>
      <c r="F131" s="70" t="s">
        <v>249</v>
      </c>
      <c r="G131" s="71" t="str">
        <f>VLOOKUP(I127,数据库!$A$1:$J$64584,10,FALSE)</f>
        <v>KDP1/6</v>
      </c>
      <c r="H131" s="70" t="s">
        <v>280</v>
      </c>
      <c r="I131" s="26">
        <v>20</v>
      </c>
      <c r="J131" s="24"/>
      <c r="K131" s="70" t="s">
        <v>249</v>
      </c>
      <c r="L131" s="67">
        <f>VLOOKUP(N127,数据库!$A$1:$J$64584,10,FALSE)</f>
        <v>0</v>
      </c>
      <c r="M131" s="68" t="s">
        <v>280</v>
      </c>
      <c r="N131" s="68">
        <v>20</v>
      </c>
    </row>
    <row r="132" spans="1:14" ht="12.75" customHeight="1" x14ac:dyDescent="0.15">
      <c r="A132" s="71" t="s">
        <v>250</v>
      </c>
      <c r="B132" s="285" t="str">
        <f>VLOOKUP(D127,数据库!$A$1:$J$64584,4,FALSE)</f>
        <v>标准</v>
      </c>
      <c r="C132" s="287"/>
      <c r="D132" s="287"/>
      <c r="E132" s="24"/>
      <c r="F132" s="71" t="s">
        <v>250</v>
      </c>
      <c r="G132" s="285" t="str">
        <f>VLOOKUP(I127,数据库!$A$1:$J$64584,4,FALSE)</f>
        <v>标准（无机房）</v>
      </c>
      <c r="H132" s="286"/>
      <c r="I132" s="287"/>
      <c r="J132" s="24"/>
      <c r="K132" s="64" t="s">
        <v>250</v>
      </c>
      <c r="L132" s="285" t="str">
        <f>VLOOKUP(N127,数据库!$A$1:$J$64584,4,FALSE)</f>
        <v>无机房</v>
      </c>
      <c r="M132" s="287"/>
      <c r="N132" s="287"/>
    </row>
    <row r="133" spans="1:14" ht="12.75" customHeight="1" x14ac:dyDescent="0.15">
      <c r="A133" s="13"/>
      <c r="B133" s="13"/>
      <c r="C133" s="13"/>
      <c r="D133" s="46"/>
      <c r="E133" s="13"/>
      <c r="F133" s="46"/>
      <c r="G133" s="13"/>
      <c r="H133" s="13"/>
      <c r="I133" s="46"/>
      <c r="J133" s="13"/>
      <c r="K133" s="46"/>
      <c r="L133" s="13"/>
      <c r="M133" s="13"/>
      <c r="N133" s="13"/>
    </row>
    <row r="134" spans="1:14" ht="12.75" customHeight="1" x14ac:dyDescent="0.15">
      <c r="A134" s="288" t="s">
        <v>304</v>
      </c>
      <c r="B134" s="287"/>
      <c r="C134" s="70" t="s">
        <v>0</v>
      </c>
      <c r="D134" s="71">
        <f>D127+3</f>
        <v>58</v>
      </c>
      <c r="E134" s="24"/>
      <c r="F134" s="288" t="s">
        <v>304</v>
      </c>
      <c r="G134" s="287"/>
      <c r="H134" s="70" t="s">
        <v>0</v>
      </c>
      <c r="I134" s="71">
        <f>I127+3</f>
        <v>59</v>
      </c>
      <c r="J134" s="24"/>
      <c r="K134" s="288" t="s">
        <v>304</v>
      </c>
      <c r="L134" s="287"/>
      <c r="M134" s="70" t="s">
        <v>0</v>
      </c>
      <c r="N134" s="71">
        <f>N127+3</f>
        <v>60</v>
      </c>
    </row>
    <row r="135" spans="1:14" ht="12.75" customHeight="1" x14ac:dyDescent="0.15">
      <c r="A135" s="70" t="s">
        <v>16</v>
      </c>
      <c r="B135" s="71" t="str">
        <f>VLOOKUP(D134,数据库!$A$1:$J$64584,2,FALSE)</f>
        <v>SZDY/E1/3</v>
      </c>
      <c r="C135" s="70" t="s">
        <v>17</v>
      </c>
      <c r="D135" s="71" t="str">
        <f>VLOOKUP(D134,数据库!$A$1:$J$64584,3,FALSE)</f>
        <v>J1/10</v>
      </c>
      <c r="E135" s="24"/>
      <c r="F135" s="69" t="s">
        <v>16</v>
      </c>
      <c r="G135" s="71" t="str">
        <f>VLOOKUP(I134,数据库!$A$1:$J$64584,2,FALSE)</f>
        <v>SZDY/E1/4</v>
      </c>
      <c r="H135" s="70" t="s">
        <v>17</v>
      </c>
      <c r="I135" s="71" t="str">
        <f>VLOOKUP(I134,数据库!$A$1:$J$64584,3,FALSE)</f>
        <v>KP/1</v>
      </c>
      <c r="J135" s="24"/>
      <c r="K135" s="69" t="s">
        <v>16</v>
      </c>
      <c r="L135" s="71" t="str">
        <f>VLOOKUP(N134,数据库!$A$1:$J$64584,2,FALSE)</f>
        <v>SZDY/E1/4</v>
      </c>
      <c r="M135" s="70" t="s">
        <v>17</v>
      </c>
      <c r="N135" s="71" t="str">
        <f>VLOOKUP(N134,数据库!$A$1:$J$64584,3,FALSE)</f>
        <v>FJK/24</v>
      </c>
    </row>
    <row r="136" spans="1:14" ht="12.75" customHeight="1" x14ac:dyDescent="0.15">
      <c r="A136" s="70" t="s">
        <v>251</v>
      </c>
      <c r="B136" s="71">
        <f>VLOOKUP(D134,数据库!$A$1:$J$64584,6,FALSE)</f>
        <v>0</v>
      </c>
      <c r="C136" s="71" t="s">
        <v>19</v>
      </c>
      <c r="D136" s="71" t="str">
        <f>VLOOKUP(D134,数据库!$A$1:$J$64584,7,FALSE)</f>
        <v>5556T</v>
      </c>
      <c r="E136" s="24"/>
      <c r="F136" s="69" t="s">
        <v>251</v>
      </c>
      <c r="G136" s="71" t="str">
        <f>VLOOKUP(I134,数据库!$A$1:$J$64584,6,FALSE)</f>
        <v>5556T</v>
      </c>
      <c r="H136" s="71" t="s">
        <v>19</v>
      </c>
      <c r="I136" s="71" t="str">
        <f>VLOOKUP(I134,数据库!$A$1:$J$64584,7,FALSE)</f>
        <v>5556T</v>
      </c>
      <c r="J136" s="24"/>
      <c r="K136" s="69" t="s">
        <v>251</v>
      </c>
      <c r="L136" s="71">
        <f>VLOOKUP(N134,数据库!$A$1:$J$64584,6,FALSE)</f>
        <v>0</v>
      </c>
      <c r="M136" s="71" t="s">
        <v>19</v>
      </c>
      <c r="N136" s="71" t="str">
        <f>VLOOKUP(N134,数据库!$A$1:$J$64584,7,FALSE)</f>
        <v>红4</v>
      </c>
    </row>
    <row r="137" spans="1:14" ht="12.75" customHeight="1" x14ac:dyDescent="0.15">
      <c r="A137" s="71" t="s">
        <v>247</v>
      </c>
      <c r="B137" s="71" t="str">
        <f>VLOOKUP(D134,数据库!$A$1:$J$64584,5,FALSE)</f>
        <v>0.75黑</v>
      </c>
      <c r="C137" s="26" t="s">
        <v>248</v>
      </c>
      <c r="D137" s="71" t="e">
        <f>VLOOKUP(D134,数据库!A:J,11,FALSE)</f>
        <v>#REF!</v>
      </c>
      <c r="E137" s="24"/>
      <c r="F137" s="70" t="s">
        <v>247</v>
      </c>
      <c r="G137" s="71" t="str">
        <f>VLOOKUP(I134,数据库!$A$1:$J$64584,5,FALSE)</f>
        <v>0.75黑</v>
      </c>
      <c r="H137" s="26" t="s">
        <v>248</v>
      </c>
      <c r="I137" s="71" t="e">
        <f>VLOOKUP(I134,数据库!$A$1:$J$64584,11,FALSE)</f>
        <v>#REF!</v>
      </c>
      <c r="J137" s="24"/>
      <c r="K137" s="70" t="s">
        <v>247</v>
      </c>
      <c r="L137" s="71" t="str">
        <f>VLOOKUP(N134,数据库!$A$1:$J$64584,5,FALSE)</f>
        <v>0.75黑</v>
      </c>
      <c r="M137" s="26" t="s">
        <v>248</v>
      </c>
      <c r="N137" s="26" t="e">
        <f>VLOOKUP(N134,数据库!$A$1:$J$64584,11,FALSE)</f>
        <v>#REF!</v>
      </c>
    </row>
    <row r="138" spans="1:14" ht="12.75" customHeight="1" x14ac:dyDescent="0.15">
      <c r="A138" s="71" t="s">
        <v>249</v>
      </c>
      <c r="B138" s="71" t="str">
        <f>VLOOKUP(D134,数据库!$A$1:$J$64584,10,FALSE)</f>
        <v>SZDY/E1/3</v>
      </c>
      <c r="C138" s="70" t="s">
        <v>280</v>
      </c>
      <c r="D138" s="26">
        <v>20</v>
      </c>
      <c r="E138" s="24"/>
      <c r="F138" s="70" t="s">
        <v>249</v>
      </c>
      <c r="G138" s="71">
        <f>VLOOKUP(I134,数据库!$A$1:$J$64584,10,FALSE)</f>
        <v>0</v>
      </c>
      <c r="H138" s="70" t="s">
        <v>280</v>
      </c>
      <c r="I138" s="26">
        <v>20</v>
      </c>
      <c r="J138" s="24"/>
      <c r="K138" s="70" t="s">
        <v>249</v>
      </c>
      <c r="L138" s="67">
        <f>VLOOKUP(N134,数据库!$A$1:$J$64584,10,FALSE)</f>
        <v>0</v>
      </c>
      <c r="M138" s="68" t="s">
        <v>280</v>
      </c>
      <c r="N138" s="68">
        <v>20</v>
      </c>
    </row>
    <row r="139" spans="1:14" ht="12.75" customHeight="1" x14ac:dyDescent="0.15">
      <c r="A139" s="71" t="s">
        <v>250</v>
      </c>
      <c r="B139" s="285" t="str">
        <f>VLOOKUP(D134,数据库!$A$1:$J$64584,4,FALSE)</f>
        <v>无机房</v>
      </c>
      <c r="C139" s="287"/>
      <c r="D139" s="287"/>
      <c r="E139" s="24"/>
      <c r="F139" s="71" t="s">
        <v>250</v>
      </c>
      <c r="G139" s="285" t="str">
        <f>VLOOKUP(I134,数据库!$A$1:$J$64584,4,FALSE)</f>
        <v>无机房</v>
      </c>
      <c r="H139" s="286"/>
      <c r="I139" s="287"/>
      <c r="J139" s="24"/>
      <c r="K139" s="64" t="s">
        <v>250</v>
      </c>
      <c r="L139" s="285" t="str">
        <f>VLOOKUP(N134,数据库!$A$1:$J$64584,4,FALSE)</f>
        <v>无机房</v>
      </c>
      <c r="M139" s="287"/>
      <c r="N139" s="287"/>
    </row>
    <row r="140" spans="1:14" ht="12.75" customHeight="1" x14ac:dyDescent="0.15">
      <c r="A140" s="13"/>
      <c r="B140" s="13"/>
      <c r="C140" s="13"/>
      <c r="D140" s="46"/>
      <c r="E140" s="13"/>
      <c r="F140" s="46"/>
      <c r="G140" s="13"/>
      <c r="H140" s="13"/>
      <c r="I140" s="46"/>
      <c r="J140" s="13"/>
      <c r="K140" s="46"/>
      <c r="L140" s="13"/>
      <c r="M140" s="13"/>
      <c r="N140" s="13"/>
    </row>
    <row r="141" spans="1:14" ht="12.75" customHeight="1" x14ac:dyDescent="0.15">
      <c r="A141" s="288" t="s">
        <v>304</v>
      </c>
      <c r="B141" s="287"/>
      <c r="C141" s="70" t="s">
        <v>0</v>
      </c>
      <c r="D141" s="71">
        <f>D134+3</f>
        <v>61</v>
      </c>
      <c r="E141" s="24"/>
      <c r="F141" s="288" t="s">
        <v>304</v>
      </c>
      <c r="G141" s="287"/>
      <c r="H141" s="70" t="s">
        <v>0</v>
      </c>
      <c r="I141" s="71">
        <f>I134+3</f>
        <v>62</v>
      </c>
      <c r="J141" s="24"/>
      <c r="K141" s="288" t="s">
        <v>304</v>
      </c>
      <c r="L141" s="287"/>
      <c r="M141" s="70" t="s">
        <v>0</v>
      </c>
      <c r="N141" s="71">
        <f>N134+3</f>
        <v>63</v>
      </c>
    </row>
    <row r="142" spans="1:14" ht="12.75" customHeight="1" x14ac:dyDescent="0.15">
      <c r="A142" s="70" t="s">
        <v>16</v>
      </c>
      <c r="B142" s="71" t="str">
        <f>VLOOKUP(D141,数据库!$A$1:$J$64584,2,FALSE)</f>
        <v>SZDY/E1/5</v>
      </c>
      <c r="C142" s="70" t="s">
        <v>17</v>
      </c>
      <c r="D142" s="71" t="str">
        <f>VLOOKUP(D141,数据库!$A$1:$J$64584,3,FALSE)</f>
        <v>KH1/3</v>
      </c>
      <c r="E142" s="24"/>
      <c r="F142" s="69" t="s">
        <v>16</v>
      </c>
      <c r="G142" s="71" t="str">
        <f>VLOOKUP(I141,数据库!$A$1:$J$64584,2,FALSE)</f>
        <v>SZDY/E1/6</v>
      </c>
      <c r="H142" s="70" t="s">
        <v>17</v>
      </c>
      <c r="I142" s="71" t="str">
        <f>VLOOKUP(I141,数据库!$A$1:$J$64584,3,FALSE)</f>
        <v>KD/14</v>
      </c>
      <c r="J142" s="24"/>
      <c r="K142" s="69" t="s">
        <v>16</v>
      </c>
      <c r="L142" s="71" t="str">
        <f>VLOOKUP(N141,数据库!$A$1:$J$64584,2,FALSE)</f>
        <v>SZDY/E1/6</v>
      </c>
      <c r="M142" s="70" t="s">
        <v>17</v>
      </c>
      <c r="N142" s="71" t="str">
        <f>VLOOKUP(N141,数据库!$A$1:$J$64584,3,FALSE)</f>
        <v>LP2/+</v>
      </c>
    </row>
    <row r="143" spans="1:14" ht="12.75" customHeight="1" x14ac:dyDescent="0.15">
      <c r="A143" s="70" t="s">
        <v>251</v>
      </c>
      <c r="B143" s="71" t="str">
        <f>VLOOKUP(D141,数据库!$A$1:$J$64584,6,FALSE)</f>
        <v>5556T</v>
      </c>
      <c r="C143" s="71" t="s">
        <v>19</v>
      </c>
      <c r="D143" s="71" t="str">
        <f>VLOOKUP(D141,数据库!$A$1:$J$64584,7,FALSE)</f>
        <v>剥8</v>
      </c>
      <c r="E143" s="24"/>
      <c r="F143" s="69" t="s">
        <v>251</v>
      </c>
      <c r="G143" s="71" t="str">
        <f>VLOOKUP(I141,数据库!$A$1:$J$64584,6,FALSE)</f>
        <v>5556T</v>
      </c>
      <c r="H143" s="71" t="s">
        <v>19</v>
      </c>
      <c r="I143" s="71" t="str">
        <f>VLOOKUP(I141,数据库!$A$1:$J$64584,7,FALSE)</f>
        <v>5556T</v>
      </c>
      <c r="J143" s="24"/>
      <c r="K143" s="69" t="s">
        <v>251</v>
      </c>
      <c r="L143" s="71">
        <f>VLOOKUP(N141,数据库!$A$1:$J$64584,6,FALSE)</f>
        <v>0</v>
      </c>
      <c r="M143" s="71" t="s">
        <v>19</v>
      </c>
      <c r="N143" s="71" t="str">
        <f>VLOOKUP(N141,数据库!$A$1:$J$64584,7,FALSE)</f>
        <v>剥13</v>
      </c>
    </row>
    <row r="144" spans="1:14" ht="12.75" customHeight="1" x14ac:dyDescent="0.15">
      <c r="A144" s="71" t="s">
        <v>247</v>
      </c>
      <c r="B144" s="71" t="str">
        <f>VLOOKUP(D141,数据库!$A$1:$J$64584,5,FALSE)</f>
        <v>0.5黑</v>
      </c>
      <c r="C144" s="26" t="s">
        <v>248</v>
      </c>
      <c r="D144" s="71" t="e">
        <f>VLOOKUP(D141,数据库!A:J,11,FALSE)</f>
        <v>#REF!</v>
      </c>
      <c r="E144" s="24"/>
      <c r="F144" s="70" t="s">
        <v>247</v>
      </c>
      <c r="G144" s="71" t="str">
        <f>VLOOKUP(I141,数据库!$A$1:$J$64584,5,FALSE)</f>
        <v>0.5黑</v>
      </c>
      <c r="H144" s="26" t="s">
        <v>248</v>
      </c>
      <c r="I144" s="71" t="e">
        <f>VLOOKUP(I141,数据库!$A$1:$J$64584,11,FALSE)</f>
        <v>#REF!</v>
      </c>
      <c r="J144" s="24"/>
      <c r="K144" s="70" t="s">
        <v>247</v>
      </c>
      <c r="L144" s="71" t="str">
        <f>VLOOKUP(N141,数据库!$A$1:$J$64584,5,FALSE)</f>
        <v>0.5黑</v>
      </c>
      <c r="M144" s="26" t="s">
        <v>248</v>
      </c>
      <c r="N144" s="26" t="e">
        <f>VLOOKUP(N141,数据库!$A$1:$J$64584,11,FALSE)</f>
        <v>#REF!</v>
      </c>
    </row>
    <row r="145" spans="1:14" ht="12.75" customHeight="1" x14ac:dyDescent="0.15">
      <c r="A145" s="71" t="s">
        <v>249</v>
      </c>
      <c r="B145" s="71" t="str">
        <f>VLOOKUP(D141,数据库!$A$1:$J$64584,10,FALSE)</f>
        <v>SZDY/E1/5</v>
      </c>
      <c r="C145" s="70" t="s">
        <v>280</v>
      </c>
      <c r="D145" s="26">
        <v>20</v>
      </c>
      <c r="E145" s="24"/>
      <c r="F145" s="70" t="s">
        <v>249</v>
      </c>
      <c r="G145" s="71" t="str">
        <f>VLOOKUP(I141,数据库!$A$1:$J$64584,10,FALSE)</f>
        <v>SZDY/E1/6</v>
      </c>
      <c r="H145" s="70" t="s">
        <v>280</v>
      </c>
      <c r="I145" s="26">
        <v>20</v>
      </c>
      <c r="J145" s="24"/>
      <c r="K145" s="70" t="s">
        <v>249</v>
      </c>
      <c r="L145" s="67" t="str">
        <f>VLOOKUP(N141,数据库!$A$1:$J$64584,10,FALSE)</f>
        <v>SZDY/E1/6</v>
      </c>
      <c r="M145" s="68" t="s">
        <v>280</v>
      </c>
      <c r="N145" s="68">
        <v>20</v>
      </c>
    </row>
    <row r="146" spans="1:14" ht="12.75" customHeight="1" x14ac:dyDescent="0.15">
      <c r="A146" s="71" t="s">
        <v>250</v>
      </c>
      <c r="B146" s="285" t="str">
        <f>VLOOKUP(D141,数据库!$A$1:$J$64584,4,FALSE)</f>
        <v>无机房</v>
      </c>
      <c r="C146" s="287"/>
      <c r="D146" s="287"/>
      <c r="E146" s="24"/>
      <c r="F146" s="71" t="s">
        <v>250</v>
      </c>
      <c r="G146" s="285" t="str">
        <f>VLOOKUP(I141,数据库!$A$1:$J$64584,4,FALSE)</f>
        <v>无机房</v>
      </c>
      <c r="H146" s="286"/>
      <c r="I146" s="287"/>
      <c r="J146" s="24"/>
      <c r="K146" s="64" t="s">
        <v>250</v>
      </c>
      <c r="L146" s="285" t="str">
        <f>VLOOKUP(N141,数据库!$A$1:$J$64584,4,FALSE)</f>
        <v>无机房</v>
      </c>
      <c r="M146" s="287"/>
      <c r="N146" s="287"/>
    </row>
    <row r="147" spans="1:14" ht="12.75" customHeight="1" x14ac:dyDescent="0.15">
      <c r="A147" s="13"/>
      <c r="B147" s="13"/>
      <c r="C147" s="13"/>
      <c r="D147" s="46"/>
      <c r="E147" s="13"/>
      <c r="F147" s="46"/>
      <c r="G147" s="13"/>
      <c r="H147" s="13"/>
      <c r="I147" s="46"/>
      <c r="J147" s="13"/>
      <c r="K147" s="46"/>
      <c r="L147" s="13"/>
      <c r="M147" s="13"/>
      <c r="N147" s="13"/>
    </row>
    <row r="148" spans="1:14" ht="12.75" customHeight="1" x14ac:dyDescent="0.15">
      <c r="A148" s="288" t="s">
        <v>304</v>
      </c>
      <c r="B148" s="287"/>
      <c r="C148" s="70" t="s">
        <v>0</v>
      </c>
      <c r="D148" s="71">
        <f>D141+3</f>
        <v>64</v>
      </c>
      <c r="E148" s="24"/>
      <c r="F148" s="288" t="s">
        <v>304</v>
      </c>
      <c r="G148" s="287"/>
      <c r="H148" s="70" t="s">
        <v>0</v>
      </c>
      <c r="I148" s="71">
        <f>I141+3</f>
        <v>65</v>
      </c>
      <c r="J148" s="24"/>
      <c r="K148" s="288" t="s">
        <v>304</v>
      </c>
      <c r="L148" s="287"/>
      <c r="M148" s="70" t="s">
        <v>0</v>
      </c>
      <c r="N148" s="71">
        <f>N141+3</f>
        <v>66</v>
      </c>
    </row>
    <row r="149" spans="1:14" ht="12.75" customHeight="1" x14ac:dyDescent="0.15">
      <c r="A149" s="70" t="s">
        <v>16</v>
      </c>
      <c r="B149" s="71" t="str">
        <f>VLOOKUP(D148,数据库!$A$1:$J$64584,2,FALSE)</f>
        <v>SZDY/E1/7</v>
      </c>
      <c r="C149" s="70" t="s">
        <v>17</v>
      </c>
      <c r="D149" s="71" t="str">
        <f>VLOOKUP(D148,数据库!$A$1:$J$64584,3,FALSE)</f>
        <v>KH1/4</v>
      </c>
      <c r="E149" s="24"/>
      <c r="F149" s="69" t="s">
        <v>16</v>
      </c>
      <c r="G149" s="71" t="str">
        <f>VLOOKUP(I148,数据库!$A$1:$J$64584,2,FALSE)</f>
        <v>SZDY/E1/8</v>
      </c>
      <c r="H149" s="70" t="s">
        <v>17</v>
      </c>
      <c r="I149" s="71" t="str">
        <f>VLOOKUP(I148,数据库!$A$1:$J$64584,3,FALSE)</f>
        <v>DLQ/COM</v>
      </c>
      <c r="J149" s="24"/>
      <c r="K149" s="69" t="s">
        <v>16</v>
      </c>
      <c r="L149" s="71" t="str">
        <f>VLOOKUP(N148,数据库!$A$1:$J$64584,2,FALSE)</f>
        <v>SZDY/E1/9</v>
      </c>
      <c r="M149" s="70" t="s">
        <v>17</v>
      </c>
      <c r="N149" s="71" t="str">
        <f>VLOOKUP(N148,数据库!$A$1:$J$64584,3,FALSE)</f>
        <v>KD/16</v>
      </c>
    </row>
    <row r="150" spans="1:14" ht="12.75" customHeight="1" x14ac:dyDescent="0.15">
      <c r="A150" s="70" t="s">
        <v>251</v>
      </c>
      <c r="B150" s="71" t="str">
        <f>VLOOKUP(D148,数据库!$A$1:$J$64584,6,FALSE)</f>
        <v>5556T</v>
      </c>
      <c r="C150" s="71" t="s">
        <v>19</v>
      </c>
      <c r="D150" s="71" t="str">
        <f>VLOOKUP(D148,数据库!$A$1:$J$64584,7,FALSE)</f>
        <v>剥8</v>
      </c>
      <c r="E150" s="24"/>
      <c r="F150" s="69" t="s">
        <v>251</v>
      </c>
      <c r="G150" s="71" t="str">
        <f>VLOOKUP(I148,数据库!$A$1:$J$64584,6,FALSE)</f>
        <v>5556T</v>
      </c>
      <c r="H150" s="71" t="s">
        <v>19</v>
      </c>
      <c r="I150" s="71" t="str">
        <f>VLOOKUP(I148,数据库!$A$1:$J$64584,7,FALSE)</f>
        <v>红4</v>
      </c>
      <c r="J150" s="24"/>
      <c r="K150" s="69" t="s">
        <v>251</v>
      </c>
      <c r="L150" s="71" t="str">
        <f>VLOOKUP(N148,数据库!$A$1:$J$64584,6,FALSE)</f>
        <v>5556T</v>
      </c>
      <c r="M150" s="71" t="s">
        <v>19</v>
      </c>
      <c r="N150" s="71" t="str">
        <f>VLOOKUP(N148,数据库!$A$1:$J$64584,7,FALSE)</f>
        <v>5556T</v>
      </c>
    </row>
    <row r="151" spans="1:14" ht="12.75" customHeight="1" x14ac:dyDescent="0.15">
      <c r="A151" s="71" t="s">
        <v>247</v>
      </c>
      <c r="B151" s="71" t="str">
        <f>VLOOKUP(D148,数据库!$A$1:$J$64584,5,FALSE)</f>
        <v>0.5黑</v>
      </c>
      <c r="C151" s="26" t="s">
        <v>248</v>
      </c>
      <c r="D151" s="71" t="e">
        <f>VLOOKUP(D148,数据库!A:J,11,FALSE)</f>
        <v>#REF!</v>
      </c>
      <c r="E151" s="24"/>
      <c r="F151" s="70" t="s">
        <v>247</v>
      </c>
      <c r="G151" s="71" t="str">
        <f>VLOOKUP(I148,数据库!$A$1:$J$64584,5,FALSE)</f>
        <v>0.5黑</v>
      </c>
      <c r="H151" s="26" t="s">
        <v>248</v>
      </c>
      <c r="I151" s="71" t="e">
        <f>VLOOKUP(I148,数据库!$A$1:$J$64584,11,FALSE)</f>
        <v>#REF!</v>
      </c>
      <c r="J151" s="24"/>
      <c r="K151" s="70" t="s">
        <v>247</v>
      </c>
      <c r="L151" s="71" t="str">
        <f>VLOOKUP(N148,数据库!$A$1:$J$64584,5,FALSE)</f>
        <v>0.5黑</v>
      </c>
      <c r="M151" s="26" t="s">
        <v>248</v>
      </c>
      <c r="N151" s="26" t="e">
        <f>VLOOKUP(N148,数据库!$A$1:$J$64584,11,FALSE)</f>
        <v>#REF!</v>
      </c>
    </row>
    <row r="152" spans="1:14" ht="12.75" customHeight="1" x14ac:dyDescent="0.15">
      <c r="A152" s="71" t="s">
        <v>249</v>
      </c>
      <c r="B152" s="71" t="str">
        <f>VLOOKUP(D148,数据库!$A$1:$J$64584,10,FALSE)</f>
        <v>SZDY/E1/7</v>
      </c>
      <c r="C152" s="70" t="s">
        <v>280</v>
      </c>
      <c r="D152" s="26">
        <v>20</v>
      </c>
      <c r="E152" s="24"/>
      <c r="F152" s="70" t="s">
        <v>249</v>
      </c>
      <c r="G152" s="71" t="str">
        <f>VLOOKUP(I148,数据库!$A$1:$J$64584,10,FALSE)</f>
        <v>SZDY/E1/8</v>
      </c>
      <c r="H152" s="70" t="s">
        <v>280</v>
      </c>
      <c r="I152" s="26">
        <v>20</v>
      </c>
      <c r="J152" s="24"/>
      <c r="K152" s="70" t="s">
        <v>249</v>
      </c>
      <c r="L152" s="67" t="str">
        <f>VLOOKUP(N148,数据库!$A$1:$J$64584,10,FALSE)</f>
        <v>SZDY/E1/9</v>
      </c>
      <c r="M152" s="68" t="s">
        <v>280</v>
      </c>
      <c r="N152" s="68">
        <v>20</v>
      </c>
    </row>
    <row r="153" spans="1:14" ht="12.75" customHeight="1" x14ac:dyDescent="0.15">
      <c r="A153" s="71" t="s">
        <v>250</v>
      </c>
      <c r="B153" s="285" t="str">
        <f>VLOOKUP(D148,数据库!$A$1:$J$64584,4,FALSE)</f>
        <v>无机房</v>
      </c>
      <c r="C153" s="287"/>
      <c r="D153" s="287"/>
      <c r="E153" s="24"/>
      <c r="F153" s="71" t="s">
        <v>250</v>
      </c>
      <c r="G153" s="285" t="str">
        <f>VLOOKUP(I148,数据库!$A$1:$J$64584,4,FALSE)</f>
        <v>无机房</v>
      </c>
      <c r="H153" s="286"/>
      <c r="I153" s="287"/>
      <c r="J153" s="24"/>
      <c r="K153" s="64" t="s">
        <v>250</v>
      </c>
      <c r="L153" s="285" t="str">
        <f>VLOOKUP(N148,数据库!$A$1:$J$64584,4,FALSE)</f>
        <v>无机房</v>
      </c>
      <c r="M153" s="287"/>
      <c r="N153" s="287"/>
    </row>
    <row r="154" spans="1:14" ht="12.75" customHeight="1" x14ac:dyDescent="0.15">
      <c r="A154" s="13"/>
      <c r="B154" s="13"/>
      <c r="C154" s="13"/>
      <c r="D154" s="46"/>
      <c r="E154" s="13"/>
      <c r="F154" s="46"/>
      <c r="G154" s="13"/>
      <c r="H154" s="13"/>
      <c r="I154" s="46"/>
      <c r="J154" s="13"/>
      <c r="K154" s="46"/>
      <c r="L154" s="13"/>
      <c r="M154" s="13"/>
      <c r="N154" s="13"/>
    </row>
    <row r="155" spans="1:14" ht="12.75" customHeight="1" x14ac:dyDescent="0.15">
      <c r="A155" s="288" t="s">
        <v>304</v>
      </c>
      <c r="B155" s="287"/>
      <c r="C155" s="70" t="s">
        <v>0</v>
      </c>
      <c r="D155" s="71">
        <f>D148+3</f>
        <v>67</v>
      </c>
      <c r="E155" s="24"/>
      <c r="F155" s="288" t="s">
        <v>304</v>
      </c>
      <c r="G155" s="287"/>
      <c r="H155" s="70" t="s">
        <v>0</v>
      </c>
      <c r="I155" s="71">
        <f>I148+3</f>
        <v>68</v>
      </c>
      <c r="J155" s="24"/>
      <c r="K155" s="288" t="s">
        <v>304</v>
      </c>
      <c r="L155" s="287"/>
      <c r="M155" s="70" t="s">
        <v>0</v>
      </c>
      <c r="N155" s="71">
        <f>N148+3</f>
        <v>69</v>
      </c>
    </row>
    <row r="156" spans="1:14" ht="12.75" customHeight="1" x14ac:dyDescent="0.15">
      <c r="A156" s="70" t="s">
        <v>16</v>
      </c>
      <c r="B156" s="71" t="str">
        <f>VLOOKUP(D155,数据库!$A$1:$J$64584,2,FALSE)</f>
        <v>SZDY/E1/11</v>
      </c>
      <c r="C156" s="70" t="s">
        <v>17</v>
      </c>
      <c r="D156" s="71" t="str">
        <f>VLOOKUP(D155,数据库!$A$1:$J$64584,3,FALSE)</f>
        <v>CE6</v>
      </c>
      <c r="E156" s="24"/>
      <c r="F156" s="69" t="s">
        <v>16</v>
      </c>
      <c r="G156" s="71" t="str">
        <f>VLOOKUP(I155,数据库!$A$1:$J$64584,2,FALSE)</f>
        <v>SZDY/E1/12</v>
      </c>
      <c r="H156" s="70" t="s">
        <v>17</v>
      </c>
      <c r="I156" s="71" t="str">
        <f>VLOOKUP(I155,数据库!$A$1:$J$64584,3,FALSE)</f>
        <v>FJK/34</v>
      </c>
      <c r="J156" s="24"/>
      <c r="K156" s="69" t="s">
        <v>16</v>
      </c>
      <c r="L156" s="71" t="str">
        <f>VLOOKUP(N155,数据库!$A$1:$J$64584,2,FALSE)</f>
        <v>MC/63(43)</v>
      </c>
      <c r="M156" s="70" t="s">
        <v>17</v>
      </c>
      <c r="N156" s="71" t="str">
        <f>VLOOKUP(N155,数据库!$A$1:$J$64584,3,FALSE)</f>
        <v>CE6</v>
      </c>
    </row>
    <row r="157" spans="1:14" ht="12.75" customHeight="1" x14ac:dyDescent="0.15">
      <c r="A157" s="70" t="s">
        <v>251</v>
      </c>
      <c r="B157" s="71" t="str">
        <f>VLOOKUP(D155,数据库!$A$1:$J$64584,6,FALSE)</f>
        <v>5556T</v>
      </c>
      <c r="C157" s="71" t="s">
        <v>19</v>
      </c>
      <c r="D157" s="71" t="str">
        <f>VLOOKUP(D155,数据库!$A$1:$J$64584,7,FALSE)</f>
        <v>半剥13</v>
      </c>
      <c r="E157" s="24"/>
      <c r="F157" s="69" t="s">
        <v>251</v>
      </c>
      <c r="G157" s="71" t="str">
        <f>VLOOKUP(I155,数据库!$A$1:$J$64584,6,FALSE)</f>
        <v>5556T</v>
      </c>
      <c r="H157" s="71" t="s">
        <v>19</v>
      </c>
      <c r="I157" s="71" t="str">
        <f>VLOOKUP(I155,数据库!$A$1:$J$64584,7,FALSE)</f>
        <v>红4</v>
      </c>
      <c r="J157" s="24"/>
      <c r="K157" s="69" t="s">
        <v>251</v>
      </c>
      <c r="L157" s="71" t="str">
        <f>VLOOKUP(N155,数据库!$A$1:$J$64584,6,FALSE)</f>
        <v>红4</v>
      </c>
      <c r="M157" s="71" t="s">
        <v>19</v>
      </c>
      <c r="N157" s="71" t="str">
        <f>VLOOKUP(N155,数据库!$A$1:$J$64584,7,FALSE)</f>
        <v>半剥13</v>
      </c>
    </row>
    <row r="158" spans="1:14" ht="12.75" customHeight="1" x14ac:dyDescent="0.15">
      <c r="A158" s="71" t="s">
        <v>247</v>
      </c>
      <c r="B158" s="71" t="str">
        <f>VLOOKUP(D155,数据库!$A$1:$J$64584,5,FALSE)</f>
        <v>0.5黑</v>
      </c>
      <c r="C158" s="26" t="s">
        <v>248</v>
      </c>
      <c r="D158" s="71" t="e">
        <f>VLOOKUP(D155,数据库!A:J,11,FALSE)</f>
        <v>#REF!</v>
      </c>
      <c r="E158" s="24"/>
      <c r="F158" s="70" t="s">
        <v>247</v>
      </c>
      <c r="G158" s="71" t="str">
        <f>VLOOKUP(I155,数据库!$A$1:$J$64584,5,FALSE)</f>
        <v>0.5黑</v>
      </c>
      <c r="H158" s="26" t="s">
        <v>248</v>
      </c>
      <c r="I158" s="71" t="e">
        <f>VLOOKUP(I155,数据库!$A$1:$J$64584,11,FALSE)</f>
        <v>#REF!</v>
      </c>
      <c r="J158" s="24"/>
      <c r="K158" s="70" t="s">
        <v>247</v>
      </c>
      <c r="L158" s="71" t="str">
        <f>VLOOKUP(N155,数据库!$A$1:$J$64584,5,FALSE)</f>
        <v>0.5黑</v>
      </c>
      <c r="M158" s="26" t="s">
        <v>248</v>
      </c>
      <c r="N158" s="26" t="e">
        <f>VLOOKUP(N155,数据库!$A$1:$J$64584,11,FALSE)</f>
        <v>#REF!</v>
      </c>
    </row>
    <row r="159" spans="1:14" ht="12.75" customHeight="1" x14ac:dyDescent="0.15">
      <c r="A159" s="71" t="s">
        <v>249</v>
      </c>
      <c r="B159" s="71" t="str">
        <f>VLOOKUP(D155,数据库!$A$1:$J$64584,10,FALSE)</f>
        <v>SZDY/E1/11</v>
      </c>
      <c r="C159" s="70" t="s">
        <v>280</v>
      </c>
      <c r="D159" s="26">
        <v>20</v>
      </c>
      <c r="E159" s="24"/>
      <c r="F159" s="70" t="s">
        <v>249</v>
      </c>
      <c r="G159" s="71" t="str">
        <f>VLOOKUP(I155,数据库!$A$1:$J$64584,10,FALSE)</f>
        <v>FJK/34</v>
      </c>
      <c r="H159" s="70" t="s">
        <v>280</v>
      </c>
      <c r="I159" s="26">
        <v>20</v>
      </c>
      <c r="J159" s="24"/>
      <c r="K159" s="70" t="s">
        <v>249</v>
      </c>
      <c r="L159" s="67">
        <f>VLOOKUP(N155,数据库!$A$1:$J$64584,10,FALSE)</f>
        <v>0</v>
      </c>
      <c r="M159" s="68" t="s">
        <v>280</v>
      </c>
      <c r="N159" s="68">
        <v>20</v>
      </c>
    </row>
    <row r="160" spans="1:14" ht="12.75" customHeight="1" x14ac:dyDescent="0.15">
      <c r="A160" s="71" t="s">
        <v>250</v>
      </c>
      <c r="B160" s="285" t="str">
        <f>VLOOKUP(D155,数据库!$A$1:$J$64584,4,FALSE)</f>
        <v>无机房</v>
      </c>
      <c r="C160" s="287"/>
      <c r="D160" s="287"/>
      <c r="E160" s="24"/>
      <c r="F160" s="71" t="s">
        <v>250</v>
      </c>
      <c r="G160" s="285" t="str">
        <f>VLOOKUP(I155,数据库!$A$1:$J$64584,4,FALSE)</f>
        <v>无机房</v>
      </c>
      <c r="H160" s="286"/>
      <c r="I160" s="287"/>
      <c r="J160" s="24"/>
      <c r="K160" s="64" t="s">
        <v>250</v>
      </c>
      <c r="L160" s="285" t="str">
        <f>VLOOKUP(N155,数据库!$A$1:$J$64584,4,FALSE)</f>
        <v>无机房</v>
      </c>
      <c r="M160" s="287"/>
      <c r="N160" s="287"/>
    </row>
    <row r="161" spans="1:14" ht="12.75" customHeight="1" x14ac:dyDescent="0.15">
      <c r="A161" s="13"/>
      <c r="B161" s="13"/>
      <c r="C161" s="13"/>
      <c r="D161" s="46"/>
      <c r="E161" s="13"/>
      <c r="F161" s="46"/>
      <c r="G161" s="13"/>
      <c r="H161" s="13"/>
      <c r="I161" s="46"/>
      <c r="J161" s="13"/>
      <c r="K161" s="46"/>
      <c r="L161" s="13"/>
      <c r="M161" s="13"/>
      <c r="N161" s="13"/>
    </row>
    <row r="162" spans="1:14" ht="12.75" customHeight="1" x14ac:dyDescent="0.15">
      <c r="A162" s="288" t="s">
        <v>304</v>
      </c>
      <c r="B162" s="287"/>
      <c r="C162" s="70" t="s">
        <v>0</v>
      </c>
      <c r="D162" s="71">
        <f>D155+3</f>
        <v>70</v>
      </c>
      <c r="E162" s="24"/>
      <c r="F162" s="288" t="s">
        <v>304</v>
      </c>
      <c r="G162" s="287"/>
      <c r="H162" s="70" t="s">
        <v>0</v>
      </c>
      <c r="I162" s="71">
        <f>I155+3</f>
        <v>71</v>
      </c>
      <c r="J162" s="24"/>
      <c r="K162" s="288" t="s">
        <v>304</v>
      </c>
      <c r="L162" s="287"/>
      <c r="M162" s="70" t="s">
        <v>0</v>
      </c>
      <c r="N162" s="71">
        <f>N155+3</f>
        <v>72</v>
      </c>
    </row>
    <row r="163" spans="1:14" ht="12.75" customHeight="1" x14ac:dyDescent="0.15">
      <c r="A163" s="70" t="s">
        <v>16</v>
      </c>
      <c r="B163" s="71" t="str">
        <f>VLOOKUP(D162,数据库!$A$1:$J$64584,2,FALSE)</f>
        <v>BZC/61(21)</v>
      </c>
      <c r="C163" s="70" t="s">
        <v>17</v>
      </c>
      <c r="D163" s="71" t="str">
        <f>VLOOKUP(D162,数据库!$A$1:$J$64584,3,FALSE)</f>
        <v>CE24</v>
      </c>
      <c r="E163" s="24"/>
      <c r="F163" s="69" t="s">
        <v>16</v>
      </c>
      <c r="G163" s="71" t="str">
        <f>VLOOKUP(I162,数据库!$A$1:$J$64584,2,FALSE)</f>
        <v>MSC/61(21)</v>
      </c>
      <c r="H163" s="70" t="s">
        <v>17</v>
      </c>
      <c r="I163" s="71" t="str">
        <f>VLOOKUP(I162,数据库!$A$1:$J$64584,3,FALSE)</f>
        <v>CE24</v>
      </c>
      <c r="J163" s="24"/>
      <c r="K163" s="69" t="s">
        <v>16</v>
      </c>
      <c r="L163" s="71" t="str">
        <f>VLOOKUP(N162,数据库!$A$1:$J$64584,2,FALSE)</f>
        <v>MC/61(21)</v>
      </c>
      <c r="M163" s="70" t="s">
        <v>17</v>
      </c>
      <c r="N163" s="71" t="str">
        <f>VLOOKUP(N162,数据库!$A$1:$J$64584,3,FALSE)</f>
        <v>CE24</v>
      </c>
    </row>
    <row r="164" spans="1:14" ht="12.75" customHeight="1" x14ac:dyDescent="0.15">
      <c r="A164" s="70" t="s">
        <v>251</v>
      </c>
      <c r="B164" s="71" t="str">
        <f>VLOOKUP(D162,数据库!$A$1:$J$64584,6,FALSE)</f>
        <v>红4</v>
      </c>
      <c r="C164" s="71" t="s">
        <v>19</v>
      </c>
      <c r="D164" s="71" t="str">
        <f>VLOOKUP(D162,数据库!$A$1:$J$64584,7,FALSE)</f>
        <v>半剥13</v>
      </c>
      <c r="E164" s="24"/>
      <c r="F164" s="69" t="s">
        <v>251</v>
      </c>
      <c r="G164" s="71" t="str">
        <f>VLOOKUP(I162,数据库!$A$1:$J$64584,6,FALSE)</f>
        <v>红4</v>
      </c>
      <c r="H164" s="71" t="s">
        <v>19</v>
      </c>
      <c r="I164" s="71" t="str">
        <f>VLOOKUP(I162,数据库!$A$1:$J$64584,7,FALSE)</f>
        <v>半剥13</v>
      </c>
      <c r="J164" s="24"/>
      <c r="K164" s="69" t="s">
        <v>251</v>
      </c>
      <c r="L164" s="71" t="str">
        <f>VLOOKUP(N162,数据库!$A$1:$J$64584,6,FALSE)</f>
        <v>红4</v>
      </c>
      <c r="M164" s="71" t="s">
        <v>19</v>
      </c>
      <c r="N164" s="71" t="str">
        <f>VLOOKUP(N162,数据库!$A$1:$J$64584,7,FALSE)</f>
        <v>半剥13</v>
      </c>
    </row>
    <row r="165" spans="1:14" ht="12.75" customHeight="1" x14ac:dyDescent="0.15">
      <c r="A165" s="71" t="s">
        <v>247</v>
      </c>
      <c r="B165" s="71" t="str">
        <f>VLOOKUP(D162,数据库!$A$1:$J$64584,5,FALSE)</f>
        <v>0.5黑</v>
      </c>
      <c r="C165" s="26" t="s">
        <v>248</v>
      </c>
      <c r="D165" s="71" t="e">
        <f>VLOOKUP(D162,数据库!A:J,11,FALSE)</f>
        <v>#REF!</v>
      </c>
      <c r="E165" s="24"/>
      <c r="F165" s="70" t="s">
        <v>247</v>
      </c>
      <c r="G165" s="71" t="str">
        <f>VLOOKUP(I162,数据库!$A$1:$J$64584,5,FALSE)</f>
        <v>0.5黑</v>
      </c>
      <c r="H165" s="26" t="s">
        <v>248</v>
      </c>
      <c r="I165" s="71" t="e">
        <f>VLOOKUP(I162,数据库!$A$1:$J$64584,11,FALSE)</f>
        <v>#REF!</v>
      </c>
      <c r="J165" s="24"/>
      <c r="K165" s="70" t="s">
        <v>247</v>
      </c>
      <c r="L165" s="71" t="str">
        <f>VLOOKUP(N162,数据库!$A$1:$J$64584,5,FALSE)</f>
        <v>0.5黑</v>
      </c>
      <c r="M165" s="26" t="s">
        <v>248</v>
      </c>
      <c r="N165" s="26" t="e">
        <f>VLOOKUP(N162,数据库!$A$1:$J$64584,11,FALSE)</f>
        <v>#REF!</v>
      </c>
    </row>
    <row r="166" spans="1:14" ht="12.75" customHeight="1" x14ac:dyDescent="0.15">
      <c r="A166" s="71" t="s">
        <v>249</v>
      </c>
      <c r="B166" s="71">
        <f>VLOOKUP(D162,数据库!$A$1:$J$64584,10,FALSE)</f>
        <v>0</v>
      </c>
      <c r="C166" s="70" t="s">
        <v>280</v>
      </c>
      <c r="D166" s="26">
        <v>20</v>
      </c>
      <c r="E166" s="24"/>
      <c r="F166" s="70" t="s">
        <v>249</v>
      </c>
      <c r="G166" s="71">
        <f>VLOOKUP(I162,数据库!$A$1:$J$64584,10,FALSE)</f>
        <v>0</v>
      </c>
      <c r="H166" s="70" t="s">
        <v>280</v>
      </c>
      <c r="I166" s="26">
        <v>20</v>
      </c>
      <c r="J166" s="24"/>
      <c r="K166" s="70" t="s">
        <v>249</v>
      </c>
      <c r="L166" s="67">
        <f>VLOOKUP(N162,数据库!$A$1:$J$64584,10,FALSE)</f>
        <v>0</v>
      </c>
      <c r="M166" s="68" t="s">
        <v>280</v>
      </c>
      <c r="N166" s="68">
        <v>20</v>
      </c>
    </row>
    <row r="167" spans="1:14" ht="12.75" customHeight="1" x14ac:dyDescent="0.15">
      <c r="A167" s="71" t="s">
        <v>250</v>
      </c>
      <c r="B167" s="285" t="str">
        <f>VLOOKUP(D162,数据库!$A$1:$J$64584,4,FALSE)</f>
        <v>标准</v>
      </c>
      <c r="C167" s="287"/>
      <c r="D167" s="287"/>
      <c r="E167" s="24"/>
      <c r="F167" s="71" t="s">
        <v>250</v>
      </c>
      <c r="G167" s="285" t="str">
        <f>VLOOKUP(I162,数据库!$A$1:$J$64584,4,FALSE)</f>
        <v>标准</v>
      </c>
      <c r="H167" s="286"/>
      <c r="I167" s="287"/>
      <c r="J167" s="24"/>
      <c r="K167" s="64" t="s">
        <v>250</v>
      </c>
      <c r="L167" s="285" t="str">
        <f>VLOOKUP(N162,数据库!$A$1:$J$64584,4,FALSE)</f>
        <v>标准</v>
      </c>
      <c r="M167" s="287"/>
      <c r="N167" s="287"/>
    </row>
    <row r="168" spans="1:14" ht="12.75" customHeight="1" x14ac:dyDescent="0.15">
      <c r="A168" s="13"/>
      <c r="B168" s="13"/>
      <c r="C168" s="13"/>
      <c r="D168" s="46"/>
      <c r="E168" s="13"/>
      <c r="F168" s="46"/>
      <c r="G168" s="13"/>
      <c r="H168" s="13"/>
      <c r="I168" s="46"/>
      <c r="J168" s="13"/>
      <c r="K168" s="46"/>
      <c r="L168" s="13"/>
      <c r="M168" s="13"/>
      <c r="N168" s="13"/>
    </row>
    <row r="169" spans="1:14" ht="12.75" customHeight="1" x14ac:dyDescent="0.15">
      <c r="A169" s="288" t="s">
        <v>304</v>
      </c>
      <c r="B169" s="287"/>
      <c r="C169" s="70" t="s">
        <v>0</v>
      </c>
      <c r="D169" s="71">
        <f>D162+3</f>
        <v>73</v>
      </c>
      <c r="E169" s="24"/>
      <c r="F169" s="288" t="s">
        <v>304</v>
      </c>
      <c r="G169" s="287"/>
      <c r="H169" s="70" t="s">
        <v>0</v>
      </c>
      <c r="I169" s="71">
        <f>I162+3</f>
        <v>74</v>
      </c>
      <c r="J169" s="24"/>
      <c r="K169" s="288" t="s">
        <v>304</v>
      </c>
      <c r="L169" s="287"/>
      <c r="M169" s="70" t="s">
        <v>0</v>
      </c>
      <c r="N169" s="71">
        <f>N162+3</f>
        <v>75</v>
      </c>
    </row>
    <row r="170" spans="1:14" ht="12.75" customHeight="1" x14ac:dyDescent="0.15">
      <c r="A170" s="70" t="s">
        <v>16</v>
      </c>
      <c r="B170" s="71" t="str">
        <f>VLOOKUP(D169,数据库!$A$1:$J$64584,2,FALSE)</f>
        <v>MC1/61(21)</v>
      </c>
      <c r="C170" s="70" t="s">
        <v>17</v>
      </c>
      <c r="D170" s="71" t="str">
        <f>VLOOKUP(D169,数据库!$A$1:$J$64584,3,FALSE)</f>
        <v>CE24</v>
      </c>
      <c r="E170" s="24"/>
      <c r="F170" s="69" t="s">
        <v>16</v>
      </c>
      <c r="G170" s="71" t="str">
        <f>VLOOKUP(I169,数据库!$A$1:$J$64584,2,FALSE)</f>
        <v>MC1/53</v>
      </c>
      <c r="H170" s="70" t="s">
        <v>17</v>
      </c>
      <c r="I170" s="71" t="str">
        <f>VLOOKUP(I169,数据库!$A$1:$J$64584,3,FALSE)</f>
        <v>CE24</v>
      </c>
      <c r="J170" s="24"/>
      <c r="K170" s="69" t="s">
        <v>16</v>
      </c>
      <c r="L170" s="71" t="str">
        <f>VLOOKUP(N169,数据库!$A$1:$J$64584,2,FALSE)</f>
        <v>FTK/2</v>
      </c>
      <c r="M170" s="70" t="s">
        <v>17</v>
      </c>
      <c r="N170" s="71" t="str">
        <f>VLOOKUP(N169,数据库!$A$1:$J$64584,3,FALSE)</f>
        <v>MC1/A1</v>
      </c>
    </row>
    <row r="171" spans="1:14" ht="12.75" customHeight="1" x14ac:dyDescent="0.15">
      <c r="A171" s="70" t="s">
        <v>251</v>
      </c>
      <c r="B171" s="71" t="str">
        <f>VLOOKUP(D169,数据库!$A$1:$J$64584,6,FALSE)</f>
        <v>红4</v>
      </c>
      <c r="C171" s="71" t="s">
        <v>19</v>
      </c>
      <c r="D171" s="71" t="str">
        <f>VLOOKUP(D169,数据库!$A$1:$J$64584,7,FALSE)</f>
        <v>半剥13</v>
      </c>
      <c r="E171" s="24"/>
      <c r="F171" s="69" t="s">
        <v>251</v>
      </c>
      <c r="G171" s="71" t="str">
        <f>VLOOKUP(I169,数据库!$A$1:$J$64584,6,FALSE)</f>
        <v>红4</v>
      </c>
      <c r="H171" s="71" t="s">
        <v>19</v>
      </c>
      <c r="I171" s="71" t="str">
        <f>VLOOKUP(I169,数据库!$A$1:$J$64584,7,FALSE)</f>
        <v>半剥13</v>
      </c>
      <c r="J171" s="24"/>
      <c r="K171" s="69" t="s">
        <v>251</v>
      </c>
      <c r="L171" s="71" t="str">
        <f>VLOOKUP(N169,数据库!$A$1:$J$64584,6,FALSE)</f>
        <v>红4</v>
      </c>
      <c r="M171" s="71" t="s">
        <v>19</v>
      </c>
      <c r="N171" s="71" t="str">
        <f>VLOOKUP(N169,数据库!$A$1:$J$64584,7,FALSE)</f>
        <v>红4</v>
      </c>
    </row>
    <row r="172" spans="1:14" ht="12.75" customHeight="1" x14ac:dyDescent="0.15">
      <c r="A172" s="71" t="s">
        <v>247</v>
      </c>
      <c r="B172" s="71" t="str">
        <f>VLOOKUP(D169,数据库!$A$1:$J$64584,5,FALSE)</f>
        <v>0.5黑</v>
      </c>
      <c r="C172" s="26" t="s">
        <v>248</v>
      </c>
      <c r="D172" s="71" t="e">
        <f>VLOOKUP(D169,数据库!A:J,11,FALSE)</f>
        <v>#REF!</v>
      </c>
      <c r="E172" s="24"/>
      <c r="F172" s="70" t="s">
        <v>247</v>
      </c>
      <c r="G172" s="71" t="str">
        <f>VLOOKUP(I169,数据库!$A$1:$J$64584,5,FALSE)</f>
        <v>0.5黑</v>
      </c>
      <c r="H172" s="26" t="s">
        <v>248</v>
      </c>
      <c r="I172" s="71" t="e">
        <f>VLOOKUP(I169,数据库!$A$1:$J$64584,11,FALSE)</f>
        <v>#REF!</v>
      </c>
      <c r="J172" s="24"/>
      <c r="K172" s="70" t="s">
        <v>247</v>
      </c>
      <c r="L172" s="71" t="str">
        <f>VLOOKUP(N169,数据库!$A$1:$J$64584,5,FALSE)</f>
        <v>0.5黑</v>
      </c>
      <c r="M172" s="26" t="s">
        <v>248</v>
      </c>
      <c r="N172" s="26" t="e">
        <f>VLOOKUP(N169,数据库!$A$1:$J$64584,11,FALSE)</f>
        <v>#REF!</v>
      </c>
    </row>
    <row r="173" spans="1:14" ht="12.75" customHeight="1" x14ac:dyDescent="0.15">
      <c r="A173" s="71" t="s">
        <v>249</v>
      </c>
      <c r="B173" s="71">
        <f>VLOOKUP(D169,数据库!$A$1:$J$64584,10,FALSE)</f>
        <v>0</v>
      </c>
      <c r="C173" s="70" t="s">
        <v>280</v>
      </c>
      <c r="D173" s="26">
        <v>20</v>
      </c>
      <c r="E173" s="24"/>
      <c r="F173" s="70" t="s">
        <v>249</v>
      </c>
      <c r="G173" s="71">
        <f>VLOOKUP(I169,数据库!$A$1:$J$64584,10,FALSE)</f>
        <v>0</v>
      </c>
      <c r="H173" s="70" t="s">
        <v>280</v>
      </c>
      <c r="I173" s="26">
        <v>20</v>
      </c>
      <c r="J173" s="24"/>
      <c r="K173" s="70" t="s">
        <v>249</v>
      </c>
      <c r="L173" s="67">
        <f>VLOOKUP(N169,数据库!$A$1:$J$64584,10,FALSE)</f>
        <v>0</v>
      </c>
      <c r="M173" s="68" t="s">
        <v>280</v>
      </c>
      <c r="N173" s="68">
        <v>20</v>
      </c>
    </row>
    <row r="174" spans="1:14" ht="12.75" customHeight="1" x14ac:dyDescent="0.15">
      <c r="A174" s="71" t="s">
        <v>250</v>
      </c>
      <c r="B174" s="285" t="str">
        <f>VLOOKUP(D169,数据库!$A$1:$J$64584,4,FALSE)</f>
        <v>有封星接触器+梯速＞2.5M/S</v>
      </c>
      <c r="C174" s="287"/>
      <c r="D174" s="287"/>
      <c r="E174" s="24"/>
      <c r="F174" s="71" t="s">
        <v>250</v>
      </c>
      <c r="G174" s="285" t="str">
        <f>VLOOKUP(I169,数据库!$A$1:$J$64584,4,FALSE)</f>
        <v>有封星接触器+速度≤2.5M/S</v>
      </c>
      <c r="H174" s="286"/>
      <c r="I174" s="287"/>
      <c r="J174" s="24"/>
      <c r="K174" s="64" t="s">
        <v>250</v>
      </c>
      <c r="L174" s="285" t="str">
        <f>VLOOKUP(N169,数据库!$A$1:$J$64584,4,FALSE)</f>
        <v>有封星接触器+无相序继电器</v>
      </c>
      <c r="M174" s="287"/>
      <c r="N174" s="287"/>
    </row>
    <row r="175" spans="1:14" ht="12.75" customHeight="1" x14ac:dyDescent="0.15">
      <c r="A175" s="13"/>
      <c r="B175" s="13"/>
      <c r="C175" s="13"/>
      <c r="D175" s="46"/>
      <c r="E175" s="13"/>
      <c r="F175" s="46"/>
      <c r="G175" s="13"/>
      <c r="H175" s="13"/>
      <c r="I175" s="46"/>
      <c r="J175" s="13"/>
      <c r="K175" s="46"/>
      <c r="L175" s="13"/>
      <c r="M175" s="13"/>
      <c r="N175" s="13"/>
    </row>
    <row r="176" spans="1:14" ht="12.75" customHeight="1" x14ac:dyDescent="0.15">
      <c r="A176" s="288" t="s">
        <v>304</v>
      </c>
      <c r="B176" s="287"/>
      <c r="C176" s="70" t="s">
        <v>0</v>
      </c>
      <c r="D176" s="71">
        <f>D169+3</f>
        <v>76</v>
      </c>
      <c r="E176" s="24"/>
      <c r="F176" s="288" t="s">
        <v>304</v>
      </c>
      <c r="G176" s="287"/>
      <c r="H176" s="70" t="s">
        <v>0</v>
      </c>
      <c r="I176" s="71">
        <f>I169+3</f>
        <v>77</v>
      </c>
      <c r="J176" s="24"/>
      <c r="K176" s="288" t="s">
        <v>304</v>
      </c>
      <c r="L176" s="287"/>
      <c r="M176" s="70" t="s">
        <v>0</v>
      </c>
      <c r="N176" s="71">
        <f>N169+3</f>
        <v>78</v>
      </c>
    </row>
    <row r="177" spans="1:14" ht="12.75" customHeight="1" x14ac:dyDescent="0.15">
      <c r="A177" s="70" t="s">
        <v>16</v>
      </c>
      <c r="B177" s="71" t="str">
        <f>VLOOKUP(D176,数据库!$A$1:$J$64584,2,FALSE)</f>
        <v>BZC/1</v>
      </c>
      <c r="C177" s="70" t="s">
        <v>17</v>
      </c>
      <c r="D177" s="71" t="str">
        <f>VLOOKUP(D176,数据库!$A$1:$J$64584,3,FALSE)</f>
        <v>BZC/6</v>
      </c>
      <c r="E177" s="24"/>
      <c r="F177" s="69" t="s">
        <v>16</v>
      </c>
      <c r="G177" s="71" t="str">
        <f>VLOOKUP(I176,数据库!$A$1:$J$64584,2,FALSE)</f>
        <v>BZC/3</v>
      </c>
      <c r="H177" s="70" t="s">
        <v>17</v>
      </c>
      <c r="I177" s="71" t="str">
        <f>VLOOKUP(I176,数据库!$A$1:$J$64584,3,FALSE)</f>
        <v>MC/64(44)</v>
      </c>
      <c r="J177" s="24"/>
      <c r="K177" s="69" t="s">
        <v>16</v>
      </c>
      <c r="L177" s="71" t="str">
        <f>VLOOKUP(N176,数据库!$A$1:$J$64584,2,FALSE)</f>
        <v>BZC/5</v>
      </c>
      <c r="M177" s="70" t="s">
        <v>17</v>
      </c>
      <c r="N177" s="71" t="str">
        <f>VLOOKUP(N176,数据库!$A$1:$J$64584,3,FALSE)</f>
        <v>MC/54(14)</v>
      </c>
    </row>
    <row r="178" spans="1:14" ht="12.75" customHeight="1" x14ac:dyDescent="0.15">
      <c r="A178" s="70" t="s">
        <v>251</v>
      </c>
      <c r="B178" s="71" t="str">
        <f>VLOOKUP(D176,数据库!$A$1:$J$64584,6,FALSE)</f>
        <v>红4</v>
      </c>
      <c r="C178" s="71" t="s">
        <v>19</v>
      </c>
      <c r="D178" s="71" t="str">
        <f>VLOOKUP(D176,数据库!$A$1:$J$64584,7,FALSE)</f>
        <v>红4</v>
      </c>
      <c r="E178" s="24"/>
      <c r="F178" s="69" t="s">
        <v>251</v>
      </c>
      <c r="G178" s="71" t="str">
        <f>VLOOKUP(I176,数据库!$A$1:$J$64584,6,FALSE)</f>
        <v>红4</v>
      </c>
      <c r="H178" s="71" t="s">
        <v>19</v>
      </c>
      <c r="I178" s="71" t="str">
        <f>VLOOKUP(I176,数据库!$A$1:$J$64584,7,FALSE)</f>
        <v>红4</v>
      </c>
      <c r="J178" s="24"/>
      <c r="K178" s="69" t="s">
        <v>251</v>
      </c>
      <c r="L178" s="71" t="str">
        <f>VLOOKUP(N176,数据库!$A$1:$J$64584,6,FALSE)</f>
        <v>红4</v>
      </c>
      <c r="M178" s="71" t="s">
        <v>19</v>
      </c>
      <c r="N178" s="71" t="str">
        <f>VLOOKUP(N176,数据库!$A$1:$J$64584,7,FALSE)</f>
        <v>红4</v>
      </c>
    </row>
    <row r="179" spans="1:14" ht="12.75" customHeight="1" x14ac:dyDescent="0.15">
      <c r="A179" s="71" t="s">
        <v>247</v>
      </c>
      <c r="B179" s="71" t="str">
        <f>VLOOKUP(D176,数据库!$A$1:$J$64584,5,FALSE)</f>
        <v>0.5黑</v>
      </c>
      <c r="C179" s="26" t="s">
        <v>248</v>
      </c>
      <c r="D179" s="71" t="e">
        <f>VLOOKUP(D176,数据库!A:J,11,FALSE)</f>
        <v>#REF!</v>
      </c>
      <c r="E179" s="24"/>
      <c r="F179" s="70" t="s">
        <v>247</v>
      </c>
      <c r="G179" s="71" t="str">
        <f>VLOOKUP(I176,数据库!$A$1:$J$64584,5,FALSE)</f>
        <v>0.5黑</v>
      </c>
      <c r="H179" s="26" t="s">
        <v>248</v>
      </c>
      <c r="I179" s="71" t="e">
        <f>VLOOKUP(I176,数据库!$A$1:$J$64584,11,FALSE)</f>
        <v>#REF!</v>
      </c>
      <c r="J179" s="24"/>
      <c r="K179" s="70" t="s">
        <v>247</v>
      </c>
      <c r="L179" s="71" t="str">
        <f>VLOOKUP(N176,数据库!$A$1:$J$64584,5,FALSE)</f>
        <v>0.5黑</v>
      </c>
      <c r="M179" s="26" t="s">
        <v>248</v>
      </c>
      <c r="N179" s="26" t="e">
        <f>VLOOKUP(N176,数据库!$A$1:$J$64584,11,FALSE)</f>
        <v>#REF!</v>
      </c>
    </row>
    <row r="180" spans="1:14" ht="12.75" customHeight="1" x14ac:dyDescent="0.15">
      <c r="A180" s="71" t="s">
        <v>249</v>
      </c>
      <c r="B180" s="71">
        <f>VLOOKUP(D176,数据库!$A$1:$J$64584,10,FALSE)</f>
        <v>0</v>
      </c>
      <c r="C180" s="70" t="s">
        <v>280</v>
      </c>
      <c r="D180" s="26">
        <v>20</v>
      </c>
      <c r="E180" s="24"/>
      <c r="F180" s="70" t="s">
        <v>249</v>
      </c>
      <c r="G180" s="71">
        <f>VLOOKUP(I176,数据库!$A$1:$J$64584,10,FALSE)</f>
        <v>0</v>
      </c>
      <c r="H180" s="70" t="s">
        <v>280</v>
      </c>
      <c r="I180" s="26">
        <v>20</v>
      </c>
      <c r="J180" s="24"/>
      <c r="K180" s="70" t="s">
        <v>249</v>
      </c>
      <c r="L180" s="67">
        <f>VLOOKUP(N176,数据库!$A$1:$J$64584,10,FALSE)</f>
        <v>0</v>
      </c>
      <c r="M180" s="68" t="s">
        <v>280</v>
      </c>
      <c r="N180" s="68">
        <v>20</v>
      </c>
    </row>
    <row r="181" spans="1:14" ht="12.75" customHeight="1" x14ac:dyDescent="0.15">
      <c r="A181" s="71" t="s">
        <v>250</v>
      </c>
      <c r="B181" s="285" t="str">
        <f>VLOOKUP(D176,数据库!$A$1:$J$64584,4,FALSE)</f>
        <v>标准</v>
      </c>
      <c r="C181" s="287"/>
      <c r="D181" s="287"/>
      <c r="E181" s="24"/>
      <c r="F181" s="71" t="s">
        <v>250</v>
      </c>
      <c r="G181" s="285" t="str">
        <f>VLOOKUP(I176,数据库!$A$1:$J$64584,4,FALSE)</f>
        <v>标准</v>
      </c>
      <c r="H181" s="286"/>
      <c r="I181" s="287"/>
      <c r="J181" s="24"/>
      <c r="K181" s="64" t="s">
        <v>250</v>
      </c>
      <c r="L181" s="285" t="str">
        <f>VLOOKUP(N176,数据库!$A$1:$J$64584,4,FALSE)</f>
        <v>标准</v>
      </c>
      <c r="M181" s="287"/>
      <c r="N181" s="287"/>
    </row>
    <row r="182" spans="1:14" ht="12.75" customHeight="1" x14ac:dyDescent="0.15">
      <c r="A182" s="13"/>
      <c r="B182" s="13"/>
      <c r="C182" s="13"/>
      <c r="D182" s="46"/>
      <c r="E182" s="13"/>
      <c r="F182" s="46"/>
      <c r="G182" s="13"/>
      <c r="H182" s="13"/>
      <c r="I182" s="46"/>
      <c r="J182" s="13"/>
      <c r="K182" s="46"/>
      <c r="L182" s="13"/>
      <c r="M182" s="13"/>
      <c r="N182" s="13"/>
    </row>
    <row r="183" spans="1:14" ht="12.75" customHeight="1" x14ac:dyDescent="0.15">
      <c r="A183" s="288" t="s">
        <v>304</v>
      </c>
      <c r="B183" s="287"/>
      <c r="C183" s="70" t="s">
        <v>0</v>
      </c>
      <c r="D183" s="71">
        <f>D176+3</f>
        <v>79</v>
      </c>
      <c r="E183" s="24"/>
      <c r="F183" s="288" t="s">
        <v>304</v>
      </c>
      <c r="G183" s="287"/>
      <c r="H183" s="70" t="s">
        <v>0</v>
      </c>
      <c r="I183" s="71">
        <f>I176+3</f>
        <v>80</v>
      </c>
      <c r="J183" s="24"/>
      <c r="K183" s="288" t="s">
        <v>304</v>
      </c>
      <c r="L183" s="287"/>
      <c r="M183" s="70" t="s">
        <v>0</v>
      </c>
      <c r="N183" s="71">
        <f>N176+3</f>
        <v>81</v>
      </c>
    </row>
    <row r="184" spans="1:14" ht="12.75" customHeight="1" x14ac:dyDescent="0.15">
      <c r="A184" s="70" t="s">
        <v>16</v>
      </c>
      <c r="B184" s="71" t="str">
        <f>VLOOKUP(D183,数据库!$A$1:$J$64584,2,FALSE)</f>
        <v>BZC/A1</v>
      </c>
      <c r="C184" s="70" t="s">
        <v>17</v>
      </c>
      <c r="D184" s="71" t="str">
        <f>VLOOKUP(D183,数据库!$A$1:$J$64584,3,FALSE)</f>
        <v>MC/A1</v>
      </c>
      <c r="E184" s="24"/>
      <c r="F184" s="69" t="s">
        <v>16</v>
      </c>
      <c r="G184" s="71" t="str">
        <f>VLOOKUP(I183,数据库!$A$1:$J$64584,2,FALSE)</f>
        <v>BZC/A1</v>
      </c>
      <c r="H184" s="70" t="s">
        <v>17</v>
      </c>
      <c r="I184" s="71" t="str">
        <f>VLOOKUP(I183,数据库!$A$1:$J$64584,3,FALSE)</f>
        <v>MSC/2</v>
      </c>
      <c r="J184" s="24"/>
      <c r="K184" s="69" t="s">
        <v>16</v>
      </c>
      <c r="L184" s="71" t="str">
        <f>VLOOKUP(N183,数据库!$A$1:$J$64584,2,FALSE)</f>
        <v>MC1/R4</v>
      </c>
      <c r="M184" s="70" t="s">
        <v>17</v>
      </c>
      <c r="N184" s="71" t="str">
        <f>VLOOKUP(N183,数据库!$A$1:$J$64584,3,FALSE)</f>
        <v>MC/2</v>
      </c>
    </row>
    <row r="185" spans="1:14" ht="12.75" customHeight="1" x14ac:dyDescent="0.15">
      <c r="A185" s="70" t="s">
        <v>251</v>
      </c>
      <c r="B185" s="71" t="str">
        <f>VLOOKUP(D183,数据库!$A$1:$J$64584,6,FALSE)</f>
        <v>蓝4</v>
      </c>
      <c r="C185" s="71" t="s">
        <v>19</v>
      </c>
      <c r="D185" s="71" t="str">
        <f>VLOOKUP(D183,数据库!$A$1:$J$64584,7,FALSE)</f>
        <v>红4</v>
      </c>
      <c r="E185" s="24"/>
      <c r="F185" s="69" t="s">
        <v>251</v>
      </c>
      <c r="G185" s="71">
        <f>VLOOKUP(I183,数据库!$A$1:$J$64584,6,FALSE)</f>
        <v>0</v>
      </c>
      <c r="H185" s="71" t="s">
        <v>19</v>
      </c>
      <c r="I185" s="71" t="str">
        <f>VLOOKUP(I183,数据库!$A$1:$J$64584,7,FALSE)</f>
        <v>红4</v>
      </c>
      <c r="J185" s="24"/>
      <c r="K185" s="69" t="s">
        <v>251</v>
      </c>
      <c r="L185" s="71" t="str">
        <f>VLOOKUP(N183,数据库!$A$1:$J$64584,6,FALSE)</f>
        <v>蓝4</v>
      </c>
      <c r="M185" s="71" t="s">
        <v>19</v>
      </c>
      <c r="N185" s="71" t="str">
        <f>VLOOKUP(N183,数据库!$A$1:$J$64584,7,FALSE)</f>
        <v>蓝4(大功率时-蓝6圆)</v>
      </c>
    </row>
    <row r="186" spans="1:14" ht="12.75" customHeight="1" x14ac:dyDescent="0.15">
      <c r="A186" s="71" t="s">
        <v>247</v>
      </c>
      <c r="B186" s="71" t="str">
        <f>VLOOKUP(D183,数据库!$A$1:$J$64584,5,FALSE)</f>
        <v>0.5黑</v>
      </c>
      <c r="C186" s="26" t="s">
        <v>248</v>
      </c>
      <c r="D186" s="71" t="e">
        <f>VLOOKUP(D183,数据库!A:J,11,FALSE)</f>
        <v>#REF!</v>
      </c>
      <c r="E186" s="24"/>
      <c r="F186" s="70" t="s">
        <v>247</v>
      </c>
      <c r="G186" s="71" t="str">
        <f>VLOOKUP(I183,数据库!$A$1:$J$64584,5,FALSE)</f>
        <v>0.5黑</v>
      </c>
      <c r="H186" s="26" t="s">
        <v>248</v>
      </c>
      <c r="I186" s="71" t="e">
        <f>VLOOKUP(I183,数据库!$A$1:$J$64584,11,FALSE)</f>
        <v>#REF!</v>
      </c>
      <c r="J186" s="24"/>
      <c r="K186" s="70" t="s">
        <v>247</v>
      </c>
      <c r="L186" s="71" t="str">
        <f>VLOOKUP(N183,数据库!$A$1:$J$64584,5,FALSE)</f>
        <v>2.5黑</v>
      </c>
      <c r="M186" s="26" t="s">
        <v>248</v>
      </c>
      <c r="N186" s="26" t="e">
        <f>VLOOKUP(N183,数据库!$A$1:$J$64584,11,FALSE)</f>
        <v>#REF!</v>
      </c>
    </row>
    <row r="187" spans="1:14" ht="12.75" customHeight="1" x14ac:dyDescent="0.15">
      <c r="A187" s="71" t="s">
        <v>249</v>
      </c>
      <c r="B187" s="71">
        <f>VLOOKUP(D183,数据库!$A$1:$J$64584,10,FALSE)</f>
        <v>0</v>
      </c>
      <c r="C187" s="70" t="s">
        <v>280</v>
      </c>
      <c r="D187" s="26">
        <v>20</v>
      </c>
      <c r="E187" s="24"/>
      <c r="F187" s="70" t="s">
        <v>249</v>
      </c>
      <c r="G187" s="71">
        <f>VLOOKUP(I183,数据库!$A$1:$J$64584,10,FALSE)</f>
        <v>0</v>
      </c>
      <c r="H187" s="70" t="s">
        <v>280</v>
      </c>
      <c r="I187" s="26">
        <v>20</v>
      </c>
      <c r="J187" s="24"/>
      <c r="K187" s="70" t="s">
        <v>249</v>
      </c>
      <c r="L187" s="67">
        <f>VLOOKUP(N183,数据库!$A$1:$J$64584,10,FALSE)</f>
        <v>0</v>
      </c>
      <c r="M187" s="68" t="s">
        <v>280</v>
      </c>
      <c r="N187" s="68">
        <v>20</v>
      </c>
    </row>
    <row r="188" spans="1:14" ht="12.75" customHeight="1" x14ac:dyDescent="0.15">
      <c r="A188" s="71" t="s">
        <v>250</v>
      </c>
      <c r="B188" s="285" t="str">
        <f>VLOOKUP(D183,数据库!$A$1:$J$64584,4,FALSE)</f>
        <v>标准</v>
      </c>
      <c r="C188" s="287"/>
      <c r="D188" s="287"/>
      <c r="E188" s="24"/>
      <c r="F188" s="71" t="s">
        <v>250</v>
      </c>
      <c r="G188" s="285" t="str">
        <f>VLOOKUP(I183,数据库!$A$1:$J$64584,4,FALSE)</f>
        <v>标准</v>
      </c>
      <c r="H188" s="286"/>
      <c r="I188" s="287"/>
      <c r="J188" s="24"/>
      <c r="K188" s="64" t="s">
        <v>250</v>
      </c>
      <c r="L188" s="285" t="str">
        <f>VLOOKUP(N183,数据库!$A$1:$J$64584,4,FALSE)</f>
        <v>有封星接触器时+速度＜3.0m/s时</v>
      </c>
      <c r="M188" s="287"/>
      <c r="N188" s="287"/>
    </row>
    <row r="189" spans="1:14" ht="12.75" customHeight="1" x14ac:dyDescent="0.15">
      <c r="A189" s="13"/>
      <c r="B189" s="13"/>
      <c r="C189" s="13"/>
      <c r="D189" s="46"/>
      <c r="E189" s="13"/>
      <c r="F189" s="46"/>
      <c r="G189" s="13"/>
      <c r="H189" s="13"/>
      <c r="I189" s="46"/>
      <c r="J189" s="13"/>
      <c r="K189" s="46"/>
      <c r="L189" s="13"/>
      <c r="M189" s="13"/>
      <c r="N189" s="13"/>
    </row>
    <row r="190" spans="1:14" ht="12.75" customHeight="1" x14ac:dyDescent="0.15">
      <c r="A190" s="288" t="s">
        <v>304</v>
      </c>
      <c r="B190" s="287"/>
      <c r="C190" s="70" t="s">
        <v>0</v>
      </c>
      <c r="D190" s="71">
        <f>D183+3</f>
        <v>82</v>
      </c>
      <c r="E190" s="24"/>
      <c r="F190" s="288" t="s">
        <v>304</v>
      </c>
      <c r="G190" s="287"/>
      <c r="H190" s="70" t="s">
        <v>0</v>
      </c>
      <c r="I190" s="71">
        <f>I183+3</f>
        <v>83</v>
      </c>
      <c r="J190" s="24"/>
      <c r="K190" s="288" t="s">
        <v>304</v>
      </c>
      <c r="L190" s="287"/>
      <c r="M190" s="70" t="s">
        <v>0</v>
      </c>
      <c r="N190" s="71">
        <f>N183+3</f>
        <v>84</v>
      </c>
    </row>
    <row r="191" spans="1:14" ht="12.75" customHeight="1" x14ac:dyDescent="0.15">
      <c r="A191" s="70" t="s">
        <v>16</v>
      </c>
      <c r="B191" s="71" t="str">
        <f>VLOOKUP(D190,数据库!$A$1:$J$64584,2,FALSE)</f>
        <v>MC1/R1</v>
      </c>
      <c r="C191" s="70" t="s">
        <v>17</v>
      </c>
      <c r="D191" s="71" t="str">
        <f>VLOOKUP(D190,数据库!$A$1:$J$64584,3,FALSE)</f>
        <v>MC/6</v>
      </c>
      <c r="E191" s="24"/>
      <c r="F191" s="69" t="s">
        <v>16</v>
      </c>
      <c r="G191" s="71" t="str">
        <f>VLOOKUP(I190,数据库!$A$1:$J$64584,2,FALSE)</f>
        <v>MC1/R2</v>
      </c>
      <c r="H191" s="70" t="s">
        <v>17</v>
      </c>
      <c r="I191" s="71" t="str">
        <f>VLOOKUP(I190,数据库!$A$1:$J$64584,3,FALSE)</f>
        <v>MC/4</v>
      </c>
      <c r="J191" s="24"/>
      <c r="K191" s="69" t="s">
        <v>16</v>
      </c>
      <c r="L191" s="71" t="str">
        <f>VLOOKUP(N190,数据库!$A$1:$J$64584,2,FALSE)</f>
        <v>MC1/R2</v>
      </c>
      <c r="M191" s="70" t="s">
        <v>17</v>
      </c>
      <c r="N191" s="71" t="str">
        <f>VLOOKUP(N190,数据库!$A$1:$J$64584,3,FALSE)</f>
        <v xml:space="preserve"> MC1/R3</v>
      </c>
    </row>
    <row r="192" spans="1:14" ht="12.75" customHeight="1" x14ac:dyDescent="0.15">
      <c r="A192" s="70" t="s">
        <v>251</v>
      </c>
      <c r="B192" s="71" t="str">
        <f>VLOOKUP(D190,数据库!$A$1:$J$64584,6,FALSE)</f>
        <v>蓝4</v>
      </c>
      <c r="C192" s="71" t="s">
        <v>19</v>
      </c>
      <c r="D192" s="71" t="str">
        <f>VLOOKUP(D190,数据库!$A$1:$J$64584,7,FALSE)</f>
        <v>蓝4(大功率时-蓝6圆)</v>
      </c>
      <c r="E192" s="24"/>
      <c r="F192" s="69" t="s">
        <v>251</v>
      </c>
      <c r="G192" s="71" t="str">
        <f>VLOOKUP(I190,数据库!$A$1:$J$64584,6,FALSE)</f>
        <v>蓝4</v>
      </c>
      <c r="H192" s="71" t="s">
        <v>19</v>
      </c>
      <c r="I192" s="71" t="str">
        <f>VLOOKUP(I190,数据库!$A$1:$J$64584,7,FALSE)</f>
        <v>蓝4(大功率时-蓝6圆)</v>
      </c>
      <c r="J192" s="24"/>
      <c r="K192" s="69" t="s">
        <v>251</v>
      </c>
      <c r="L192" s="71" t="str">
        <f>VLOOKUP(N190,数据库!$A$1:$J$64584,6,FALSE)</f>
        <v>蓝4</v>
      </c>
      <c r="M192" s="71" t="s">
        <v>19</v>
      </c>
      <c r="N192" s="71" t="str">
        <f>VLOOKUP(N190,数据库!$A$1:$J$64584,7,FALSE)</f>
        <v>蓝4</v>
      </c>
    </row>
    <row r="193" spans="1:14" ht="12.75" customHeight="1" x14ac:dyDescent="0.15">
      <c r="A193" s="71" t="s">
        <v>247</v>
      </c>
      <c r="B193" s="71" t="str">
        <f>VLOOKUP(D190,数据库!$A$1:$J$64584,5,FALSE)</f>
        <v>2.5黑</v>
      </c>
      <c r="C193" s="26" t="s">
        <v>248</v>
      </c>
      <c r="D193" s="71" t="e">
        <f>VLOOKUP(D190,数据库!A:J,11,FALSE)</f>
        <v>#REF!</v>
      </c>
      <c r="E193" s="24"/>
      <c r="F193" s="70" t="s">
        <v>247</v>
      </c>
      <c r="G193" s="71" t="str">
        <f>VLOOKUP(I190,数据库!$A$1:$J$64584,5,FALSE)</f>
        <v>2.5黑</v>
      </c>
      <c r="H193" s="26" t="s">
        <v>248</v>
      </c>
      <c r="I193" s="71" t="e">
        <f>VLOOKUP(I190,数据库!$A$1:$J$64584,11,FALSE)</f>
        <v>#REF!</v>
      </c>
      <c r="J193" s="24"/>
      <c r="K193" s="70" t="s">
        <v>247</v>
      </c>
      <c r="L193" s="71" t="str">
        <f>VLOOKUP(N190,数据库!$A$1:$J$64584,5,FALSE)</f>
        <v>2.5黑</v>
      </c>
      <c r="M193" s="26" t="s">
        <v>248</v>
      </c>
      <c r="N193" s="26" t="e">
        <f>VLOOKUP(N190,数据库!$A$1:$J$64584,11,FALSE)</f>
        <v>#REF!</v>
      </c>
    </row>
    <row r="194" spans="1:14" ht="12.75" customHeight="1" x14ac:dyDescent="0.15">
      <c r="A194" s="71" t="s">
        <v>249</v>
      </c>
      <c r="B194" s="71">
        <f>VLOOKUP(D190,数据库!$A$1:$J$64584,10,FALSE)</f>
        <v>0</v>
      </c>
      <c r="C194" s="70" t="s">
        <v>280</v>
      </c>
      <c r="D194" s="26">
        <v>20</v>
      </c>
      <c r="E194" s="24"/>
      <c r="F194" s="70" t="s">
        <v>249</v>
      </c>
      <c r="G194" s="71">
        <f>VLOOKUP(I190,数据库!$A$1:$J$64584,10,FALSE)</f>
        <v>0</v>
      </c>
      <c r="H194" s="70" t="s">
        <v>280</v>
      </c>
      <c r="I194" s="26">
        <v>20</v>
      </c>
      <c r="J194" s="24"/>
      <c r="K194" s="70" t="s">
        <v>249</v>
      </c>
      <c r="L194" s="67">
        <f>VLOOKUP(N190,数据库!$A$1:$J$64584,10,FALSE)</f>
        <v>0</v>
      </c>
      <c r="M194" s="68" t="s">
        <v>280</v>
      </c>
      <c r="N194" s="68">
        <v>20</v>
      </c>
    </row>
    <row r="195" spans="1:14" ht="12.75" customHeight="1" x14ac:dyDescent="0.15">
      <c r="A195" s="71" t="s">
        <v>250</v>
      </c>
      <c r="B195" s="285" t="str">
        <f>VLOOKUP(D190,数据库!$A$1:$J$64584,4,FALSE)</f>
        <v>有封星接触器时+速度＜3.0m/s时</v>
      </c>
      <c r="C195" s="287"/>
      <c r="D195" s="287"/>
      <c r="E195" s="24"/>
      <c r="F195" s="71" t="s">
        <v>250</v>
      </c>
      <c r="G195" s="285" t="str">
        <f>VLOOKUP(I190,数据库!$A$1:$J$64584,4,FALSE)</f>
        <v>有封星接触器时+速度＜3.0m/s时</v>
      </c>
      <c r="H195" s="286"/>
      <c r="I195" s="287"/>
      <c r="J195" s="24"/>
      <c r="K195" s="64" t="s">
        <v>250</v>
      </c>
      <c r="L195" s="285" t="str">
        <f>VLOOKUP(N190,数据库!$A$1:$J$64584,4,FALSE)</f>
        <v>有封星接触器时+速度＜3.0m/s时</v>
      </c>
      <c r="M195" s="287"/>
      <c r="N195" s="287"/>
    </row>
    <row r="196" spans="1:14" ht="12.75" customHeight="1" x14ac:dyDescent="0.15">
      <c r="A196" s="13"/>
      <c r="B196" s="13"/>
      <c r="C196" s="13"/>
      <c r="D196" s="46"/>
      <c r="E196" s="13"/>
      <c r="F196" s="46"/>
      <c r="G196" s="13"/>
      <c r="H196" s="13"/>
      <c r="I196" s="46"/>
      <c r="J196" s="13"/>
      <c r="K196" s="46"/>
      <c r="L196" s="13"/>
      <c r="M196" s="13"/>
      <c r="N196" s="13"/>
    </row>
    <row r="197" spans="1:14" ht="12.75" customHeight="1" x14ac:dyDescent="0.15">
      <c r="A197" s="288" t="s">
        <v>304</v>
      </c>
      <c r="B197" s="287"/>
      <c r="C197" s="70" t="s">
        <v>0</v>
      </c>
      <c r="D197" s="71">
        <f>D190+3</f>
        <v>85</v>
      </c>
      <c r="E197" s="24"/>
      <c r="F197" s="288" t="s">
        <v>304</v>
      </c>
      <c r="G197" s="287"/>
      <c r="H197" s="70" t="s">
        <v>0</v>
      </c>
      <c r="I197" s="71">
        <f>I190+3</f>
        <v>86</v>
      </c>
      <c r="J197" s="24"/>
      <c r="K197" s="288" t="s">
        <v>304</v>
      </c>
      <c r="L197" s="287"/>
      <c r="M197" s="70" t="s">
        <v>0</v>
      </c>
      <c r="N197" s="71">
        <f>N190+3</f>
        <v>87</v>
      </c>
    </row>
    <row r="198" spans="1:14" ht="12.75" customHeight="1" x14ac:dyDescent="0.15">
      <c r="A198" s="70" t="s">
        <v>16</v>
      </c>
      <c r="B198" s="71" t="str">
        <f>VLOOKUP(D197,数据库!$A$1:$J$64584,2,FALSE)</f>
        <v>MC1/1</v>
      </c>
      <c r="C198" s="70" t="s">
        <v>17</v>
      </c>
      <c r="D198" s="71" t="str">
        <f>VLOOKUP(D197,数据库!$A$1:$J$64584,3,FALSE)</f>
        <v>MC/2</v>
      </c>
      <c r="E198" s="24"/>
      <c r="F198" s="69" t="s">
        <v>16</v>
      </c>
      <c r="G198" s="71" t="str">
        <f>VLOOKUP(I197,数据库!$A$1:$J$64584,2,FALSE)</f>
        <v>MC1/4</v>
      </c>
      <c r="H198" s="70" t="s">
        <v>17</v>
      </c>
      <c r="I198" s="71" t="str">
        <f>VLOOKUP(I197,数据库!$A$1:$J$64584,3,FALSE)</f>
        <v>MC/6</v>
      </c>
      <c r="J198" s="24"/>
      <c r="K198" s="69" t="s">
        <v>16</v>
      </c>
      <c r="L198" s="71" t="str">
        <f>VLOOKUP(N197,数据库!$A$1:$J$64584,2,FALSE)</f>
        <v>MC1/2</v>
      </c>
      <c r="M198" s="70" t="s">
        <v>17</v>
      </c>
      <c r="N198" s="71" t="str">
        <f>VLOOKUP(N197,数据库!$A$1:$J$64584,3,FALSE)</f>
        <v>MC/4</v>
      </c>
    </row>
    <row r="199" spans="1:14" ht="12.75" customHeight="1" x14ac:dyDescent="0.15">
      <c r="A199" s="70" t="s">
        <v>251</v>
      </c>
      <c r="B199" s="71" t="str">
        <f>VLOOKUP(D197,数据库!$A$1:$J$64584,6,FALSE)</f>
        <v>蓝4</v>
      </c>
      <c r="C199" s="71" t="s">
        <v>19</v>
      </c>
      <c r="D199" s="71" t="str">
        <f>VLOOKUP(D197,数据库!$A$1:$J$64584,7,FALSE)</f>
        <v>蓝4(大功率时-蓝6圆)</v>
      </c>
      <c r="E199" s="24"/>
      <c r="F199" s="69" t="s">
        <v>251</v>
      </c>
      <c r="G199" s="71" t="str">
        <f>VLOOKUP(I197,数据库!$A$1:$J$64584,6,FALSE)</f>
        <v>蓝4</v>
      </c>
      <c r="H199" s="71" t="s">
        <v>19</v>
      </c>
      <c r="I199" s="71" t="str">
        <f>VLOOKUP(I197,数据库!$A$1:$J$64584,7,FALSE)</f>
        <v>蓝4(大功率时-蓝7圆)</v>
      </c>
      <c r="J199" s="24"/>
      <c r="K199" s="69" t="s">
        <v>251</v>
      </c>
      <c r="L199" s="71" t="str">
        <f>VLOOKUP(N197,数据库!$A$1:$J$64584,6,FALSE)</f>
        <v>蓝4</v>
      </c>
      <c r="M199" s="71" t="s">
        <v>19</v>
      </c>
      <c r="N199" s="71" t="str">
        <f>VLOOKUP(N197,数据库!$A$1:$J$64584,7,FALSE)</f>
        <v>蓝4(大功率时-蓝8圆)</v>
      </c>
    </row>
    <row r="200" spans="1:14" ht="12.75" customHeight="1" x14ac:dyDescent="0.15">
      <c r="A200" s="71" t="s">
        <v>247</v>
      </c>
      <c r="B200" s="71" t="str">
        <f>VLOOKUP(D197,数据库!$A$1:$J$64584,5,FALSE)</f>
        <v>2.5黑</v>
      </c>
      <c r="C200" s="26" t="s">
        <v>248</v>
      </c>
      <c r="D200" s="71" t="e">
        <f>VLOOKUP(D197,数据库!A:J,11,FALSE)</f>
        <v>#REF!</v>
      </c>
      <c r="E200" s="24"/>
      <c r="F200" s="70" t="s">
        <v>247</v>
      </c>
      <c r="G200" s="71" t="str">
        <f>VLOOKUP(I197,数据库!$A$1:$J$64584,5,FALSE)</f>
        <v>2.5黑</v>
      </c>
      <c r="H200" s="26" t="s">
        <v>248</v>
      </c>
      <c r="I200" s="71" t="e">
        <f>VLOOKUP(I197,数据库!$A$1:$J$64584,11,FALSE)</f>
        <v>#REF!</v>
      </c>
      <c r="J200" s="24"/>
      <c r="K200" s="70" t="s">
        <v>247</v>
      </c>
      <c r="L200" s="71" t="str">
        <f>VLOOKUP(N197,数据库!$A$1:$J$64584,5,FALSE)</f>
        <v>2.5黑</v>
      </c>
      <c r="M200" s="26" t="s">
        <v>248</v>
      </c>
      <c r="N200" s="26" t="e">
        <f>VLOOKUP(N197,数据库!$A$1:$J$64584,11,FALSE)</f>
        <v>#REF!</v>
      </c>
    </row>
    <row r="201" spans="1:14" ht="12.75" customHeight="1" x14ac:dyDescent="0.15">
      <c r="A201" s="71" t="s">
        <v>249</v>
      </c>
      <c r="B201" s="71">
        <f>VLOOKUP(D197,数据库!$A$1:$J$64584,10,FALSE)</f>
        <v>0</v>
      </c>
      <c r="C201" s="70" t="s">
        <v>280</v>
      </c>
      <c r="D201" s="26">
        <v>20</v>
      </c>
      <c r="E201" s="24"/>
      <c r="F201" s="70" t="s">
        <v>249</v>
      </c>
      <c r="G201" s="71">
        <f>VLOOKUP(I197,数据库!$A$1:$J$64584,10,FALSE)</f>
        <v>0</v>
      </c>
      <c r="H201" s="70" t="s">
        <v>280</v>
      </c>
      <c r="I201" s="26">
        <v>20</v>
      </c>
      <c r="J201" s="24"/>
      <c r="K201" s="70" t="s">
        <v>249</v>
      </c>
      <c r="L201" s="67">
        <f>VLOOKUP(N197,数据库!$A$1:$J$64584,10,FALSE)</f>
        <v>0</v>
      </c>
      <c r="M201" s="68" t="s">
        <v>280</v>
      </c>
      <c r="N201" s="68">
        <v>20</v>
      </c>
    </row>
    <row r="202" spans="1:14" ht="12.75" customHeight="1" x14ac:dyDescent="0.15">
      <c r="A202" s="71" t="s">
        <v>250</v>
      </c>
      <c r="B202" s="285" t="str">
        <f>VLOOKUP(D197,数据库!$A$1:$J$64584,4,FALSE)</f>
        <v>有封星接触器时+速度≥3.0m/s时</v>
      </c>
      <c r="C202" s="287"/>
      <c r="D202" s="287"/>
      <c r="E202" s="24"/>
      <c r="F202" s="71" t="s">
        <v>250</v>
      </c>
      <c r="G202" s="285" t="str">
        <f>VLOOKUP(I197,数据库!$A$1:$J$64584,4,FALSE)</f>
        <v>有封星接触器时+速度≥3.0m/s时</v>
      </c>
      <c r="H202" s="286"/>
      <c r="I202" s="287"/>
      <c r="J202" s="24"/>
      <c r="K202" s="64" t="s">
        <v>250</v>
      </c>
      <c r="L202" s="285" t="str">
        <f>VLOOKUP(N197,数据库!$A$1:$J$64584,4,FALSE)</f>
        <v>有封星接触器时+速度≥3.0m/s时</v>
      </c>
      <c r="M202" s="287"/>
      <c r="N202" s="287"/>
    </row>
    <row r="203" spans="1:14" ht="12.75" customHeight="1" x14ac:dyDescent="0.15">
      <c r="A203" s="13"/>
      <c r="B203" s="13"/>
      <c r="C203" s="13"/>
      <c r="D203" s="46"/>
      <c r="E203" s="13"/>
      <c r="F203" s="46"/>
      <c r="G203" s="13"/>
      <c r="H203" s="13"/>
      <c r="I203" s="46"/>
      <c r="J203" s="13"/>
      <c r="K203" s="46"/>
      <c r="L203" s="13"/>
      <c r="M203" s="13"/>
      <c r="N203" s="13"/>
    </row>
    <row r="204" spans="1:14" ht="12.75" customHeight="1" x14ac:dyDescent="0.15">
      <c r="A204" s="288" t="s">
        <v>304</v>
      </c>
      <c r="B204" s="287"/>
      <c r="C204" s="70" t="s">
        <v>0</v>
      </c>
      <c r="D204" s="71">
        <f>D197+3</f>
        <v>88</v>
      </c>
      <c r="E204" s="24"/>
      <c r="F204" s="288" t="s">
        <v>304</v>
      </c>
      <c r="G204" s="287"/>
      <c r="H204" s="70" t="s">
        <v>0</v>
      </c>
      <c r="I204" s="71">
        <f>I197+3</f>
        <v>89</v>
      </c>
      <c r="J204" s="24"/>
      <c r="K204" s="288" t="s">
        <v>304</v>
      </c>
      <c r="L204" s="287"/>
      <c r="M204" s="70" t="s">
        <v>0</v>
      </c>
      <c r="N204" s="71">
        <f>N197+3</f>
        <v>90</v>
      </c>
    </row>
    <row r="205" spans="1:14" ht="12.75" customHeight="1" x14ac:dyDescent="0.15">
      <c r="A205" s="70" t="s">
        <v>16</v>
      </c>
      <c r="B205" s="71" t="str">
        <f>VLOOKUP(D204,数据库!$A$1:$J$64584,2,FALSE)</f>
        <v>MC1/2</v>
      </c>
      <c r="C205" s="70" t="s">
        <v>17</v>
      </c>
      <c r="D205" s="71" t="str">
        <f>VLOOKUP(D204,数据库!$A$1:$J$64584,3,FALSE)</f>
        <v>MC1/3</v>
      </c>
      <c r="E205" s="24"/>
      <c r="F205" s="69" t="s">
        <v>16</v>
      </c>
      <c r="G205" s="71" t="str">
        <f>VLOOKUP(I204,数据库!$A$1:$J$64584,2,FALSE)</f>
        <v>LBQ/N(4)</v>
      </c>
      <c r="H205" s="70" t="s">
        <v>17</v>
      </c>
      <c r="I205" s="71" t="str">
        <f>VLOOKUP(I204,数据库!$A$1:$J$64584,3,FALSE)</f>
        <v>端子排/N</v>
      </c>
      <c r="J205" s="24"/>
      <c r="K205" s="69" t="s">
        <v>16</v>
      </c>
      <c r="L205" s="71" t="str">
        <f>VLOOKUP(N204,数据库!$A$1:$J$64584,2,FALSE)</f>
        <v>KAP/1</v>
      </c>
      <c r="M205" s="70" t="s">
        <v>17</v>
      </c>
      <c r="N205" s="71" t="str">
        <f>VLOOKUP(N204,数据库!$A$1:$J$64584,3,FALSE)</f>
        <v>K12/2</v>
      </c>
    </row>
    <row r="206" spans="1:14" ht="12.75" customHeight="1" x14ac:dyDescent="0.15">
      <c r="A206" s="70" t="s">
        <v>251</v>
      </c>
      <c r="B206" s="71" t="str">
        <f>VLOOKUP(D204,数据库!$A$1:$J$64584,6,FALSE)</f>
        <v>蓝4</v>
      </c>
      <c r="C206" s="71" t="s">
        <v>19</v>
      </c>
      <c r="D206" s="71" t="str">
        <f>VLOOKUP(D204,数据库!$A$1:$J$64584,7,FALSE)</f>
        <v>蓝4</v>
      </c>
      <c r="E206" s="24"/>
      <c r="F206" s="69" t="s">
        <v>251</v>
      </c>
      <c r="G206" s="71" t="str">
        <f>VLOOKUP(I204,数据库!$A$1:$J$64584,6,FALSE)</f>
        <v>红6圆</v>
      </c>
      <c r="H206" s="71" t="s">
        <v>19</v>
      </c>
      <c r="I206" s="71" t="str">
        <f>VLOOKUP(I204,数据库!$A$1:$J$64584,7,FALSE)</f>
        <v>101蓝针</v>
      </c>
      <c r="J206" s="24"/>
      <c r="K206" s="69" t="s">
        <v>251</v>
      </c>
      <c r="L206" s="71" t="str">
        <f>VLOOKUP(N204,数据库!$A$1:$J$64584,6,FALSE)</f>
        <v>剥8</v>
      </c>
      <c r="M206" s="71" t="s">
        <v>19</v>
      </c>
      <c r="N206" s="71" t="str">
        <f>VLOOKUP(N204,数据库!$A$1:$J$64584,7,FALSE)</f>
        <v>蓝3</v>
      </c>
    </row>
    <row r="207" spans="1:14" ht="12.75" customHeight="1" x14ac:dyDescent="0.15">
      <c r="A207" s="71" t="s">
        <v>247</v>
      </c>
      <c r="B207" s="71" t="str">
        <f>VLOOKUP(D204,数据库!$A$1:$J$64584,5,FALSE)</f>
        <v>2.5黑</v>
      </c>
      <c r="C207" s="26" t="s">
        <v>248</v>
      </c>
      <c r="D207" s="71" t="e">
        <f>VLOOKUP(D204,数据库!A:J,11,FALSE)</f>
        <v>#REF!</v>
      </c>
      <c r="E207" s="24"/>
      <c r="F207" s="70" t="s">
        <v>247</v>
      </c>
      <c r="G207" s="71" t="str">
        <f>VLOOKUP(I204,数据库!$A$1:$J$64584,5,FALSE)</f>
        <v>0.75黑</v>
      </c>
      <c r="H207" s="26" t="s">
        <v>248</v>
      </c>
      <c r="I207" s="71" t="e">
        <f>VLOOKUP(I204,数据库!$A$1:$J$64584,11,FALSE)</f>
        <v>#REF!</v>
      </c>
      <c r="J207" s="24"/>
      <c r="K207" s="70" t="s">
        <v>247</v>
      </c>
      <c r="L207" s="71" t="str">
        <f>VLOOKUP(N204,数据库!$A$1:$J$64584,5,FALSE)</f>
        <v>0.75黑</v>
      </c>
      <c r="M207" s="26" t="s">
        <v>248</v>
      </c>
      <c r="N207" s="26" t="e">
        <f>VLOOKUP(N204,数据库!$A$1:$J$64584,11,FALSE)</f>
        <v>#REF!</v>
      </c>
    </row>
    <row r="208" spans="1:14" ht="12.75" customHeight="1" x14ac:dyDescent="0.15">
      <c r="A208" s="71" t="s">
        <v>249</v>
      </c>
      <c r="B208" s="71">
        <f>VLOOKUP(D204,数据库!$A$1:$J$64584,10,FALSE)</f>
        <v>0</v>
      </c>
      <c r="C208" s="70" t="s">
        <v>280</v>
      </c>
      <c r="D208" s="26">
        <v>20</v>
      </c>
      <c r="E208" s="24"/>
      <c r="F208" s="70" t="s">
        <v>249</v>
      </c>
      <c r="G208" s="71">
        <f>VLOOKUP(I204,数据库!$A$1:$J$64584,10,FALSE)</f>
        <v>0</v>
      </c>
      <c r="H208" s="70" t="s">
        <v>280</v>
      </c>
      <c r="I208" s="26">
        <v>20</v>
      </c>
      <c r="J208" s="24"/>
      <c r="K208" s="70" t="s">
        <v>249</v>
      </c>
      <c r="L208" s="67" t="str">
        <f>VLOOKUP(N204,数据库!$A$1:$J$64584,10,FALSE)</f>
        <v>KAP/1</v>
      </c>
      <c r="M208" s="68" t="s">
        <v>280</v>
      </c>
      <c r="N208" s="68">
        <v>20</v>
      </c>
    </row>
    <row r="209" spans="1:14" ht="12.75" customHeight="1" x14ac:dyDescent="0.15">
      <c r="A209" s="71" t="s">
        <v>250</v>
      </c>
      <c r="B209" s="285" t="str">
        <f>VLOOKUP(D204,数据库!$A$1:$J$64584,4,FALSE)</f>
        <v>有封星接触器时+速度≥3.0m/s时</v>
      </c>
      <c r="C209" s="287"/>
      <c r="D209" s="287"/>
      <c r="E209" s="24"/>
      <c r="F209" s="71" t="s">
        <v>250</v>
      </c>
      <c r="G209" s="285" t="str">
        <f>VLOOKUP(I204,数据库!$A$1:$J$64584,4,FALSE)</f>
        <v>有滤波器时+无停电救援</v>
      </c>
      <c r="H209" s="286"/>
      <c r="I209" s="287"/>
      <c r="J209" s="24"/>
      <c r="K209" s="64" t="s">
        <v>250</v>
      </c>
      <c r="L209" s="285" t="str">
        <f>VLOOKUP(N204,数据库!$A$1:$J$64584,4,FALSE)</f>
        <v>无机房</v>
      </c>
      <c r="M209" s="287"/>
      <c r="N209" s="287"/>
    </row>
    <row r="210" spans="1:14" ht="12.75" customHeight="1" x14ac:dyDescent="0.15">
      <c r="A210" s="13"/>
      <c r="B210" s="13"/>
      <c r="C210" s="13"/>
      <c r="D210" s="46"/>
      <c r="E210" s="13"/>
      <c r="F210" s="46"/>
      <c r="G210" s="13"/>
      <c r="H210" s="13"/>
      <c r="I210" s="46"/>
      <c r="J210" s="13"/>
      <c r="K210" s="46"/>
      <c r="L210" s="13"/>
      <c r="M210" s="13"/>
      <c r="N210" s="13"/>
    </row>
    <row r="211" spans="1:14" ht="12.75" customHeight="1" x14ac:dyDescent="0.15">
      <c r="A211" s="288" t="s">
        <v>304</v>
      </c>
      <c r="B211" s="287"/>
      <c r="C211" s="70" t="s">
        <v>0</v>
      </c>
      <c r="D211" s="71">
        <f>D204+3</f>
        <v>91</v>
      </c>
      <c r="E211" s="24"/>
      <c r="F211" s="288" t="s">
        <v>304</v>
      </c>
      <c r="G211" s="287"/>
      <c r="H211" s="70" t="s">
        <v>0</v>
      </c>
      <c r="I211" s="71">
        <f>I204+3</f>
        <v>92</v>
      </c>
      <c r="J211" s="24"/>
      <c r="K211" s="288" t="s">
        <v>304</v>
      </c>
      <c r="L211" s="287"/>
      <c r="M211" s="70" t="s">
        <v>0</v>
      </c>
      <c r="N211" s="71">
        <f>N204+3</f>
        <v>93</v>
      </c>
    </row>
    <row r="212" spans="1:14" ht="12.75" customHeight="1" x14ac:dyDescent="0.15">
      <c r="A212" s="70" t="s">
        <v>16</v>
      </c>
      <c r="B212" s="71" t="str">
        <f>VLOOKUP(D211,数据库!$A$1:$J$64584,2,FALSE)</f>
        <v>JZK/A(2)</v>
      </c>
      <c r="C212" s="70" t="s">
        <v>17</v>
      </c>
      <c r="D212" s="71" t="str">
        <f>VLOOKUP(D211,数据库!$A$1:$J$64584,3,FALSE)</f>
        <v>K12/2</v>
      </c>
      <c r="E212" s="24"/>
      <c r="F212" s="69" t="s">
        <v>16</v>
      </c>
      <c r="G212" s="71" t="str">
        <f>VLOOKUP(I211,数据库!$A$1:$J$64584,2,FALSE)</f>
        <v>KAP/2</v>
      </c>
      <c r="H212" s="70" t="s">
        <v>17</v>
      </c>
      <c r="I212" s="71" t="str">
        <f>VLOOKUP(I211,数据库!$A$1:$J$64584,3,FALSE)</f>
        <v>K12/HN</v>
      </c>
      <c r="J212" s="24"/>
      <c r="K212" s="69" t="s">
        <v>16</v>
      </c>
      <c r="L212" s="71" t="str">
        <f>VLOOKUP(N211,数据库!$A$1:$J$64584,2,FALSE)</f>
        <v>ID/3</v>
      </c>
      <c r="M212" s="70" t="s">
        <v>17</v>
      </c>
      <c r="N212" s="71" t="str">
        <f>VLOOKUP(N211,数据库!$A$1:$J$64584,3,FALSE)</f>
        <v>K12/HN</v>
      </c>
    </row>
    <row r="213" spans="1:14" ht="12.75" customHeight="1" x14ac:dyDescent="0.15">
      <c r="A213" s="70" t="s">
        <v>251</v>
      </c>
      <c r="B213" s="71" t="str">
        <f>VLOOKUP(D211,数据库!$A$1:$J$64584,6,FALSE)</f>
        <v>131蓝4</v>
      </c>
      <c r="C213" s="71" t="s">
        <v>19</v>
      </c>
      <c r="D213" s="71">
        <f>VLOOKUP(D211,数据库!$A$1:$J$64584,7,FALSE)</f>
        <v>0</v>
      </c>
      <c r="E213" s="24"/>
      <c r="F213" s="69" t="s">
        <v>251</v>
      </c>
      <c r="G213" s="71" t="str">
        <f>VLOOKUP(I211,数据库!$A$1:$J$64584,6,FALSE)</f>
        <v>剥8</v>
      </c>
      <c r="H213" s="71" t="s">
        <v>19</v>
      </c>
      <c r="I213" s="71" t="str">
        <f>VLOOKUP(I211,数据库!$A$1:$J$64584,7,FALSE)</f>
        <v>蓝3</v>
      </c>
      <c r="J213" s="24"/>
      <c r="K213" s="69" t="s">
        <v>251</v>
      </c>
      <c r="L213" s="71" t="str">
        <f>VLOOKUP(N211,数据库!$A$1:$J$64584,6,FALSE)</f>
        <v>剥8</v>
      </c>
      <c r="M213" s="71" t="s">
        <v>19</v>
      </c>
      <c r="N213" s="71">
        <f>VLOOKUP(N211,数据库!$A$1:$J$64584,7,FALSE)</f>
        <v>0</v>
      </c>
    </row>
    <row r="214" spans="1:14" ht="12.75" customHeight="1" x14ac:dyDescent="0.15">
      <c r="A214" s="71" t="s">
        <v>247</v>
      </c>
      <c r="B214" s="71" t="str">
        <f>VLOOKUP(D211,数据库!$A$1:$J$64584,5,FALSE)</f>
        <v>0.75黑</v>
      </c>
      <c r="C214" s="26" t="s">
        <v>248</v>
      </c>
      <c r="D214" s="71" t="e">
        <f>VLOOKUP(D211,数据库!A:J,11,FALSE)</f>
        <v>#REF!</v>
      </c>
      <c r="E214" s="24"/>
      <c r="F214" s="70" t="s">
        <v>247</v>
      </c>
      <c r="G214" s="71" t="str">
        <f>VLOOKUP(I211,数据库!$A$1:$J$64584,5,FALSE)</f>
        <v>0.75黑</v>
      </c>
      <c r="H214" s="26" t="s">
        <v>248</v>
      </c>
      <c r="I214" s="71" t="e">
        <f>VLOOKUP(I211,数据库!$A$1:$J$64584,11,FALSE)</f>
        <v>#REF!</v>
      </c>
      <c r="J214" s="24"/>
      <c r="K214" s="70" t="s">
        <v>247</v>
      </c>
      <c r="L214" s="71" t="str">
        <f>VLOOKUP(N211,数据库!$A$1:$J$64584,5,FALSE)</f>
        <v>0.75黑</v>
      </c>
      <c r="M214" s="26" t="s">
        <v>248</v>
      </c>
      <c r="N214" s="26" t="e">
        <f>VLOOKUP(N211,数据库!$A$1:$J$64584,11,FALSE)</f>
        <v>#REF!</v>
      </c>
    </row>
    <row r="215" spans="1:14" ht="12.75" customHeight="1" x14ac:dyDescent="0.15">
      <c r="A215" s="71" t="s">
        <v>249</v>
      </c>
      <c r="B215" s="71" t="str">
        <f>VLOOKUP(D211,数据库!$A$1:$J$64584,10,FALSE)</f>
        <v>KAP/1</v>
      </c>
      <c r="C215" s="70" t="s">
        <v>280</v>
      </c>
      <c r="D215" s="26">
        <v>20</v>
      </c>
      <c r="E215" s="24"/>
      <c r="F215" s="70" t="s">
        <v>249</v>
      </c>
      <c r="G215" s="71" t="str">
        <f>VLOOKUP(I211,数据库!$A$1:$J$64584,10,FALSE)</f>
        <v>KAP/2</v>
      </c>
      <c r="H215" s="70" t="s">
        <v>280</v>
      </c>
      <c r="I215" s="26">
        <v>20</v>
      </c>
      <c r="J215" s="24"/>
      <c r="K215" s="70" t="s">
        <v>249</v>
      </c>
      <c r="L215" s="67" t="str">
        <f>VLOOKUP(N211,数据库!$A$1:$J$64584,10,FALSE)</f>
        <v>KAP/2</v>
      </c>
      <c r="M215" s="68" t="s">
        <v>280</v>
      </c>
      <c r="N215" s="68">
        <v>20</v>
      </c>
    </row>
    <row r="216" spans="1:14" ht="12.75" customHeight="1" x14ac:dyDescent="0.15">
      <c r="A216" s="71" t="s">
        <v>250</v>
      </c>
      <c r="B216" s="285" t="str">
        <f>VLOOKUP(D211,数据库!$A$1:$J$64584,4,FALSE)</f>
        <v>无机房</v>
      </c>
      <c r="C216" s="287"/>
      <c r="D216" s="287"/>
      <c r="E216" s="24"/>
      <c r="F216" s="71" t="s">
        <v>250</v>
      </c>
      <c r="G216" s="285" t="str">
        <f>VLOOKUP(I211,数据库!$A$1:$J$64584,4,FALSE)</f>
        <v>无机房</v>
      </c>
      <c r="H216" s="286"/>
      <c r="I216" s="287"/>
      <c r="J216" s="24"/>
      <c r="K216" s="64" t="s">
        <v>250</v>
      </c>
      <c r="L216" s="285" t="str">
        <f>VLOOKUP(N211,数据库!$A$1:$J$64584,4,FALSE)</f>
        <v>无机房</v>
      </c>
      <c r="M216" s="287"/>
      <c r="N216" s="287"/>
    </row>
    <row r="217" spans="1:14" ht="12.75" customHeight="1" x14ac:dyDescent="0.15">
      <c r="A217" s="13"/>
      <c r="B217" s="13"/>
      <c r="C217" s="13"/>
      <c r="D217" s="46"/>
      <c r="E217" s="13"/>
      <c r="F217" s="46"/>
      <c r="G217" s="13"/>
      <c r="H217" s="13"/>
      <c r="I217" s="46"/>
      <c r="J217" s="13"/>
      <c r="K217" s="46"/>
      <c r="L217" s="13"/>
      <c r="M217" s="13"/>
      <c r="N217" s="13"/>
    </row>
    <row r="218" spans="1:14" ht="12.75" customHeight="1" x14ac:dyDescent="0.15">
      <c r="A218" s="277" t="s">
        <v>304</v>
      </c>
      <c r="B218" s="278"/>
      <c r="C218" s="70" t="s">
        <v>0</v>
      </c>
      <c r="D218" s="71">
        <v>301</v>
      </c>
      <c r="E218" s="24"/>
      <c r="F218" s="277" t="s">
        <v>304</v>
      </c>
      <c r="G218" s="278"/>
      <c r="H218" s="70" t="s">
        <v>0</v>
      </c>
      <c r="I218" s="71">
        <v>302</v>
      </c>
      <c r="J218" s="24"/>
      <c r="K218" s="277" t="s">
        <v>304</v>
      </c>
      <c r="L218" s="278"/>
      <c r="M218" s="70" t="s">
        <v>0</v>
      </c>
      <c r="N218" s="71">
        <v>303</v>
      </c>
    </row>
    <row r="219" spans="1:14" ht="12.75" customHeight="1" x14ac:dyDescent="0.15">
      <c r="A219" s="70" t="s">
        <v>16</v>
      </c>
      <c r="B219" s="71" t="str">
        <f>VLOOKUP(D218,数据库!$A$1:$J$64584,2,FALSE)</f>
        <v>扩展板/X12/2</v>
      </c>
      <c r="C219" s="70" t="s">
        <v>17</v>
      </c>
      <c r="D219" s="71" t="str">
        <f>VLOOKUP(D218,数据库!$A$1:$J$64584,3,FALSE)</f>
        <v>KJ/2</v>
      </c>
      <c r="E219" s="24"/>
      <c r="F219" s="69" t="s">
        <v>16</v>
      </c>
      <c r="G219" s="71" t="str">
        <f>VLOOKUP(I218,数据库!$A$1:$J$64584,2,FALSE)</f>
        <v>扩展板/X12/1</v>
      </c>
      <c r="H219" s="70" t="s">
        <v>17</v>
      </c>
      <c r="I219" s="71" t="str">
        <f>VLOOKUP(I218,数据库!$A$1:$J$64584,3,FALSE)</f>
        <v>KJ/3</v>
      </c>
      <c r="J219" s="24"/>
      <c r="K219" s="69" t="s">
        <v>16</v>
      </c>
      <c r="L219" s="71" t="str">
        <f>VLOOKUP(N218,数据库!$A$1:$J$64584,2,FALSE)</f>
        <v>扩展板/X12/4</v>
      </c>
      <c r="M219" s="70" t="s">
        <v>17</v>
      </c>
      <c r="N219" s="71" t="str">
        <f>VLOOKUP(N218,数据库!$A$1:$J$64584,3,FALSE)</f>
        <v>KJ/4</v>
      </c>
    </row>
    <row r="220" spans="1:14" ht="12.75" customHeight="1" x14ac:dyDescent="0.15">
      <c r="A220" s="70" t="s">
        <v>251</v>
      </c>
      <c r="B220" s="71" t="str">
        <f>VLOOKUP(D218,数据库!$A$1:$J$64584,6,FALSE)</f>
        <v>半剥4</v>
      </c>
      <c r="C220" s="71" t="s">
        <v>19</v>
      </c>
      <c r="D220" s="71" t="str">
        <f>VLOOKUP(D218,数据库!$A$1:$J$64584,7,FALSE)</f>
        <v>5556T</v>
      </c>
      <c r="E220" s="24"/>
      <c r="F220" s="69" t="s">
        <v>251</v>
      </c>
      <c r="G220" s="71" t="str">
        <f>VLOOKUP(I218,数据库!$A$1:$J$64584,6,FALSE)</f>
        <v>半剥4</v>
      </c>
      <c r="H220" s="71" t="s">
        <v>19</v>
      </c>
      <c r="I220" s="71" t="str">
        <f>VLOOKUP(I218,数据库!$A$1:$J$64584,7,FALSE)</f>
        <v>5556T</v>
      </c>
      <c r="J220" s="24"/>
      <c r="K220" s="69" t="s">
        <v>251</v>
      </c>
      <c r="L220" s="71" t="str">
        <f>VLOOKUP(N218,数据库!$A$1:$J$64584,6,FALSE)</f>
        <v>半剥4</v>
      </c>
      <c r="M220" s="71" t="s">
        <v>19</v>
      </c>
      <c r="N220" s="71" t="str">
        <f>VLOOKUP(N218,数据库!$A$1:$J$64584,7,FALSE)</f>
        <v>5556T</v>
      </c>
    </row>
    <row r="221" spans="1:14" ht="12.75" customHeight="1" x14ac:dyDescent="0.15">
      <c r="A221" s="71" t="s">
        <v>247</v>
      </c>
      <c r="B221" s="71" t="str">
        <f>VLOOKUP(D218,数据库!$A$1:$J$64584,5,FALSE)</f>
        <v>0.5黑</v>
      </c>
      <c r="C221" s="26" t="s">
        <v>248</v>
      </c>
      <c r="D221" s="71" t="e">
        <f>VLOOKUP(D218,数据库!$A$1:$J$64584,11,FALSE)</f>
        <v>#REF!</v>
      </c>
      <c r="E221" s="24"/>
      <c r="F221" s="70" t="s">
        <v>247</v>
      </c>
      <c r="G221" s="71" t="str">
        <f>VLOOKUP(I218,数据库!$A$1:$J$64584,5,FALSE)</f>
        <v>0.5黑</v>
      </c>
      <c r="H221" s="26" t="s">
        <v>248</v>
      </c>
      <c r="I221" s="71" t="e">
        <f>VLOOKUP(I218,数据库!$A$1:$J$64584,11,FALSE)</f>
        <v>#REF!</v>
      </c>
      <c r="J221" s="24"/>
      <c r="K221" s="70" t="s">
        <v>247</v>
      </c>
      <c r="L221" s="71" t="str">
        <f>VLOOKUP(N218,数据库!$A$1:$J$64584,5,FALSE)</f>
        <v>0.5黑</v>
      </c>
      <c r="M221" s="26" t="s">
        <v>248</v>
      </c>
      <c r="N221" s="26" t="e">
        <f>VLOOKUP(N218,数据库!$A$1:$J$64584,11,FALSE)</f>
        <v>#REF!</v>
      </c>
    </row>
    <row r="222" spans="1:14" ht="12.75" customHeight="1" x14ac:dyDescent="0.15">
      <c r="A222" s="71" t="s">
        <v>249</v>
      </c>
      <c r="B222" s="71">
        <f>VLOOKUP(D218,数据库!$A$1:$J$64584,9,FALSE)</f>
        <v>0</v>
      </c>
      <c r="C222" s="70" t="s">
        <v>280</v>
      </c>
      <c r="D222" s="26">
        <v>20</v>
      </c>
      <c r="E222" s="24"/>
      <c r="F222" s="70" t="s">
        <v>249</v>
      </c>
      <c r="G222" s="71">
        <f>VLOOKUP(I218,数据库!$A$1:$J$64584,9,FALSE)</f>
        <v>0</v>
      </c>
      <c r="H222" s="70" t="s">
        <v>280</v>
      </c>
      <c r="I222" s="26">
        <v>20</v>
      </c>
      <c r="J222" s="24"/>
      <c r="K222" s="70" t="s">
        <v>249</v>
      </c>
      <c r="L222" s="71">
        <f>VLOOKUP(N218,数据库!$A$1:$J$64584,9,FALSE)</f>
        <v>0</v>
      </c>
      <c r="M222" s="70" t="s">
        <v>280</v>
      </c>
      <c r="N222" s="70">
        <v>20</v>
      </c>
    </row>
    <row r="223" spans="1:14" ht="12.75" customHeight="1" x14ac:dyDescent="0.15">
      <c r="A223" s="71" t="s">
        <v>250</v>
      </c>
      <c r="B223" s="279" t="str">
        <f>VLOOKUP(D218,数据库!$A$1:$J$64584,4,FALSE)</f>
        <v>能量回馈/非通讯型停电救援/电子记录</v>
      </c>
      <c r="C223" s="280"/>
      <c r="D223" s="281"/>
      <c r="E223" s="24"/>
      <c r="F223" s="71" t="s">
        <v>250</v>
      </c>
      <c r="G223" s="279" t="str">
        <f>VLOOKUP(I218,数据库!$A$1:$J$64584,4,FALSE)</f>
        <v>能量回馈/非通讯型停电救援/电子记录</v>
      </c>
      <c r="H223" s="280"/>
      <c r="I223" s="281"/>
      <c r="J223" s="24"/>
      <c r="K223" s="71" t="s">
        <v>250</v>
      </c>
      <c r="L223" s="279" t="str">
        <f>VLOOKUP(N218,数据库!$A$1:$J$64584,4,FALSE)</f>
        <v>能量回馈/非通讯型停电救援/电子记录</v>
      </c>
      <c r="M223" s="280"/>
      <c r="N223" s="281"/>
    </row>
    <row r="224" spans="1:14" ht="12.75" customHeight="1" x14ac:dyDescent="0.15">
      <c r="A224" s="13"/>
      <c r="B224" s="13"/>
      <c r="C224" s="13"/>
      <c r="D224" s="46"/>
      <c r="E224" s="13"/>
      <c r="F224" s="46"/>
      <c r="G224" s="13"/>
      <c r="H224" s="13"/>
      <c r="I224" s="46"/>
      <c r="J224" s="13"/>
      <c r="K224" s="46"/>
      <c r="L224" s="13"/>
      <c r="M224" s="13"/>
      <c r="N224" s="13"/>
    </row>
    <row r="225" spans="1:14" ht="12.75" customHeight="1" x14ac:dyDescent="0.15">
      <c r="A225" s="288" t="s">
        <v>304</v>
      </c>
      <c r="B225" s="287"/>
      <c r="C225" s="70" t="s">
        <v>0</v>
      </c>
      <c r="D225" s="71">
        <f>D218+3</f>
        <v>304</v>
      </c>
      <c r="E225" s="24"/>
      <c r="F225" s="288" t="s">
        <v>304</v>
      </c>
      <c r="G225" s="287"/>
      <c r="H225" s="70" t="s">
        <v>0</v>
      </c>
      <c r="I225" s="71">
        <f>I218+3</f>
        <v>305</v>
      </c>
      <c r="J225" s="24"/>
      <c r="K225" s="288" t="s">
        <v>304</v>
      </c>
      <c r="L225" s="287"/>
      <c r="M225" s="70" t="s">
        <v>0</v>
      </c>
      <c r="N225" s="71">
        <f>N218+3</f>
        <v>306</v>
      </c>
    </row>
    <row r="226" spans="1:14" ht="12.75" customHeight="1" x14ac:dyDescent="0.15">
      <c r="A226" s="70" t="s">
        <v>16</v>
      </c>
      <c r="B226" s="71" t="str">
        <f>VLOOKUP(D225,数据库!$A$1:$J$64584,2,FALSE)</f>
        <v>GRU/CN1/1</v>
      </c>
      <c r="C226" s="70" t="s">
        <v>17</v>
      </c>
      <c r="D226" s="71" t="str">
        <f>VLOOKUP(D225,数据库!$A$1:$J$64584,3,FALSE)</f>
        <v>CE2</v>
      </c>
      <c r="E226" s="24"/>
      <c r="F226" s="69" t="s">
        <v>16</v>
      </c>
      <c r="G226" s="71" t="str">
        <f>VLOOKUP(I225,数据库!$A$1:$J$64584,2,FALSE)</f>
        <v>KJ/3</v>
      </c>
      <c r="H226" s="70" t="s">
        <v>17</v>
      </c>
      <c r="I226" s="71">
        <f>VLOOKUP(I225,数据库!$A$1:$J$64584,3,FALSE)</f>
        <v>0</v>
      </c>
      <c r="J226" s="24"/>
      <c r="K226" s="69" t="s">
        <v>16</v>
      </c>
      <c r="L226" s="71" t="str">
        <f>VLOOKUP(N225,数据库!$A$1:$J$64584,2,FALSE)</f>
        <v>KZ/13</v>
      </c>
      <c r="M226" s="70" t="s">
        <v>17</v>
      </c>
      <c r="N226" s="71">
        <f>VLOOKUP(N225,数据库!$A$1:$J$64584,3,FALSE)</f>
        <v>0</v>
      </c>
    </row>
    <row r="227" spans="1:14" ht="12.75" customHeight="1" x14ac:dyDescent="0.15">
      <c r="A227" s="70" t="s">
        <v>251</v>
      </c>
      <c r="B227" s="71" t="str">
        <f>VLOOKUP(D225,数据库!$A$1:$J$64584,6,FALSE)</f>
        <v>5556T</v>
      </c>
      <c r="C227" s="71" t="s">
        <v>19</v>
      </c>
      <c r="D227" s="71" t="str">
        <f>VLOOKUP(D225,数据库!$A$1:$J$64584,7,FALSE)</f>
        <v>305、306半剥13</v>
      </c>
      <c r="E227" s="24"/>
      <c r="F227" s="69" t="s">
        <v>251</v>
      </c>
      <c r="G227" s="71" t="str">
        <f>VLOOKUP(I225,数据库!$A$1:$J$64584,6,FALSE)</f>
        <v>5556T</v>
      </c>
      <c r="H227" s="71" t="s">
        <v>19</v>
      </c>
      <c r="I227" s="71" t="str">
        <f>VLOOKUP(I225,数据库!$A$1:$J$64584,7,FALSE)</f>
        <v>304、306半剥13</v>
      </c>
      <c r="J227" s="24"/>
      <c r="K227" s="69" t="s">
        <v>251</v>
      </c>
      <c r="L227" s="71" t="str">
        <f>VLOOKUP(N225,数据库!$A$1:$J$64584,6,FALSE)</f>
        <v>5556T</v>
      </c>
      <c r="M227" s="71" t="s">
        <v>19</v>
      </c>
      <c r="N227" s="71" t="str">
        <f>VLOOKUP(N225,数据库!$A$1:$J$64584,7,FALSE)</f>
        <v>304、305半剥13</v>
      </c>
    </row>
    <row r="228" spans="1:14" ht="12.75" customHeight="1" x14ac:dyDescent="0.15">
      <c r="A228" s="71" t="s">
        <v>247</v>
      </c>
      <c r="B228" s="71" t="str">
        <f>VLOOKUP(D225,数据库!$A$1:$J$64584,5,FALSE)</f>
        <v>0.5黑</v>
      </c>
      <c r="C228" s="26" t="s">
        <v>248</v>
      </c>
      <c r="D228" s="71" t="e">
        <f>VLOOKUP(D225,数据库!A:J,11,FALSE)</f>
        <v>#REF!</v>
      </c>
      <c r="E228" s="24"/>
      <c r="F228" s="70" t="s">
        <v>247</v>
      </c>
      <c r="G228" s="71" t="str">
        <f>VLOOKUP(I225,数据库!$A$1:$J$64584,5,FALSE)</f>
        <v>0.5黑</v>
      </c>
      <c r="H228" s="26" t="s">
        <v>248</v>
      </c>
      <c r="I228" s="71" t="e">
        <f>VLOOKUP(I225,数据库!$A$1:$J$64584,11,FALSE)</f>
        <v>#REF!</v>
      </c>
      <c r="J228" s="24"/>
      <c r="K228" s="70" t="s">
        <v>247</v>
      </c>
      <c r="L228" s="71" t="str">
        <f>VLOOKUP(N225,数据库!$A$1:$J$64584,5,FALSE)</f>
        <v>0.5黑</v>
      </c>
      <c r="M228" s="26" t="s">
        <v>248</v>
      </c>
      <c r="N228" s="26" t="e">
        <f>VLOOKUP(N225,数据库!$A$1:$J$64584,11,FALSE)</f>
        <v>#REF!</v>
      </c>
    </row>
    <row r="229" spans="1:14" ht="12.75" customHeight="1" x14ac:dyDescent="0.15">
      <c r="A229" s="71" t="s">
        <v>249</v>
      </c>
      <c r="B229" s="71" t="str">
        <f>VLOOKUP(D225,数据库!$A$1:$J$64584,10,FALSE)</f>
        <v>GRU/CN1/1</v>
      </c>
      <c r="C229" s="70" t="s">
        <v>280</v>
      </c>
      <c r="D229" s="26">
        <v>20</v>
      </c>
      <c r="E229" s="24"/>
      <c r="F229" s="70" t="s">
        <v>249</v>
      </c>
      <c r="G229" s="71">
        <f>VLOOKUP(I225,数据库!$A$1:$J$64584,10,FALSE)</f>
        <v>0</v>
      </c>
      <c r="H229" s="70" t="s">
        <v>280</v>
      </c>
      <c r="I229" s="26">
        <v>20</v>
      </c>
      <c r="J229" s="24"/>
      <c r="K229" s="70" t="s">
        <v>249</v>
      </c>
      <c r="L229" s="67">
        <f>VLOOKUP(N225,数据库!$A$1:$J$64584,10,FALSE)</f>
        <v>0</v>
      </c>
      <c r="M229" s="68" t="s">
        <v>280</v>
      </c>
      <c r="N229" s="68">
        <v>20</v>
      </c>
    </row>
    <row r="230" spans="1:14" ht="12.75" customHeight="1" x14ac:dyDescent="0.15">
      <c r="A230" s="71" t="s">
        <v>250</v>
      </c>
      <c r="B230" s="285" t="str">
        <f>VLOOKUP(D225,数据库!$A$1:$J$64584,4,FALSE)</f>
        <v>电子微动/电子双开门</v>
      </c>
      <c r="C230" s="287"/>
      <c r="D230" s="287"/>
      <c r="E230" s="24"/>
      <c r="F230" s="71" t="s">
        <v>250</v>
      </c>
      <c r="G230" s="285" t="str">
        <f>VLOOKUP(I225,数据库!$A$1:$J$64584,4,FALSE)</f>
        <v>电子微动/电子双开门</v>
      </c>
      <c r="H230" s="286"/>
      <c r="I230" s="287"/>
      <c r="J230" s="24"/>
      <c r="K230" s="64" t="s">
        <v>250</v>
      </c>
      <c r="L230" s="285" t="str">
        <f>VLOOKUP(N225,数据库!$A$1:$J$64584,4,FALSE)</f>
        <v>电子微动/电子双开门</v>
      </c>
      <c r="M230" s="287"/>
      <c r="N230" s="287"/>
    </row>
    <row r="231" spans="1:14" ht="12.75" customHeight="1" x14ac:dyDescent="0.15">
      <c r="A231" s="13"/>
      <c r="B231" s="13"/>
      <c r="C231" s="13"/>
      <c r="D231" s="46"/>
      <c r="E231" s="13"/>
      <c r="F231" s="46"/>
      <c r="G231" s="13"/>
      <c r="H231" s="13"/>
      <c r="I231" s="46"/>
      <c r="J231" s="13"/>
      <c r="K231" s="46"/>
      <c r="L231" s="13"/>
      <c r="M231" s="13"/>
      <c r="N231" s="13"/>
    </row>
    <row r="232" spans="1:14" ht="12.75" customHeight="1" x14ac:dyDescent="0.15">
      <c r="A232" s="288" t="s">
        <v>304</v>
      </c>
      <c r="B232" s="287"/>
      <c r="C232" s="70" t="s">
        <v>0</v>
      </c>
      <c r="D232" s="71">
        <f>D225+3</f>
        <v>307</v>
      </c>
      <c r="E232" s="24"/>
      <c r="F232" s="288" t="s">
        <v>304</v>
      </c>
      <c r="G232" s="287"/>
      <c r="H232" s="70" t="s">
        <v>0</v>
      </c>
      <c r="I232" s="71">
        <f>I225+3</f>
        <v>308</v>
      </c>
      <c r="J232" s="24"/>
      <c r="K232" s="288" t="s">
        <v>304</v>
      </c>
      <c r="L232" s="287"/>
      <c r="M232" s="70" t="s">
        <v>0</v>
      </c>
      <c r="N232" s="71">
        <f>N225+3</f>
        <v>309</v>
      </c>
    </row>
    <row r="233" spans="1:14" ht="12.75" customHeight="1" x14ac:dyDescent="0.15">
      <c r="A233" s="70" t="s">
        <v>16</v>
      </c>
      <c r="B233" s="71" t="str">
        <f>VLOOKUP(D232,数据库!$A$1:$J$64584,2,FALSE)</f>
        <v>GRU/CN1/2</v>
      </c>
      <c r="C233" s="70" t="s">
        <v>17</v>
      </c>
      <c r="D233" s="71" t="str">
        <f>VLOOKUP(D232,数据库!$A$1:$J$64584,3,FALSE)</f>
        <v>CE3</v>
      </c>
      <c r="E233" s="24"/>
      <c r="F233" s="69" t="s">
        <v>16</v>
      </c>
      <c r="G233" s="71" t="str">
        <f>VLOOKUP(I232,数据库!$A$1:$J$64584,2,FALSE)</f>
        <v>KJ/4</v>
      </c>
      <c r="H233" s="70" t="s">
        <v>17</v>
      </c>
      <c r="I233" s="71">
        <f>VLOOKUP(I232,数据库!$A$1:$J$64584,3,FALSE)</f>
        <v>0</v>
      </c>
      <c r="J233" s="24"/>
      <c r="K233" s="69" t="s">
        <v>16</v>
      </c>
      <c r="L233" s="71" t="str">
        <f>VLOOKUP(N232,数据库!$A$1:$J$64584,2,FALSE)</f>
        <v>KZ/14</v>
      </c>
      <c r="M233" s="70" t="s">
        <v>17</v>
      </c>
      <c r="N233" s="71">
        <f>VLOOKUP(N232,数据库!$A$1:$J$64584,3,FALSE)</f>
        <v>0</v>
      </c>
    </row>
    <row r="234" spans="1:14" ht="12.75" customHeight="1" x14ac:dyDescent="0.15">
      <c r="A234" s="70" t="s">
        <v>251</v>
      </c>
      <c r="B234" s="71" t="str">
        <f>VLOOKUP(D232,数据库!$A$1:$J$64584,6,FALSE)</f>
        <v>5556T</v>
      </c>
      <c r="C234" s="71" t="s">
        <v>19</v>
      </c>
      <c r="D234" s="71" t="str">
        <f>VLOOKUP(D232,数据库!$A$1:$J$64584,7,FALSE)</f>
        <v>308、309半剥13</v>
      </c>
      <c r="E234" s="24"/>
      <c r="F234" s="69" t="s">
        <v>251</v>
      </c>
      <c r="G234" s="71" t="str">
        <f>VLOOKUP(I232,数据库!$A$1:$J$64584,6,FALSE)</f>
        <v>5556T</v>
      </c>
      <c r="H234" s="71" t="s">
        <v>19</v>
      </c>
      <c r="I234" s="71" t="str">
        <f>VLOOKUP(I232,数据库!$A$1:$J$64584,7,FALSE)</f>
        <v>307、309半剥13</v>
      </c>
      <c r="J234" s="24"/>
      <c r="K234" s="69" t="s">
        <v>251</v>
      </c>
      <c r="L234" s="71" t="str">
        <f>VLOOKUP(N232,数据库!$A$1:$J$64584,6,FALSE)</f>
        <v>5556T</v>
      </c>
      <c r="M234" s="71" t="s">
        <v>19</v>
      </c>
      <c r="N234" s="71" t="str">
        <f>VLOOKUP(N232,数据库!$A$1:$J$64584,7,FALSE)</f>
        <v>307、308半剥13</v>
      </c>
    </row>
    <row r="235" spans="1:14" ht="12.75" customHeight="1" x14ac:dyDescent="0.15">
      <c r="A235" s="71" t="s">
        <v>247</v>
      </c>
      <c r="B235" s="71" t="str">
        <f>VLOOKUP(D232,数据库!$A$1:$J$64584,5,FALSE)</f>
        <v>0.5黑</v>
      </c>
      <c r="C235" s="26" t="s">
        <v>248</v>
      </c>
      <c r="D235" s="71" t="e">
        <f>VLOOKUP(D232,数据库!A:J,11,FALSE)</f>
        <v>#REF!</v>
      </c>
      <c r="E235" s="24"/>
      <c r="F235" s="70" t="s">
        <v>247</v>
      </c>
      <c r="G235" s="71" t="str">
        <f>VLOOKUP(I232,数据库!$A$1:$J$64584,5,FALSE)</f>
        <v>0.5黑</v>
      </c>
      <c r="H235" s="26" t="s">
        <v>248</v>
      </c>
      <c r="I235" s="71" t="e">
        <f>VLOOKUP(I232,数据库!$A$1:$J$64584,11,FALSE)</f>
        <v>#REF!</v>
      </c>
      <c r="J235" s="24"/>
      <c r="K235" s="70" t="s">
        <v>247</v>
      </c>
      <c r="L235" s="71" t="str">
        <f>VLOOKUP(N232,数据库!$A$1:$J$64584,5,FALSE)</f>
        <v>0.5黑</v>
      </c>
      <c r="M235" s="26" t="s">
        <v>248</v>
      </c>
      <c r="N235" s="26" t="e">
        <f>VLOOKUP(N232,数据库!$A$1:$J$64584,11,FALSE)</f>
        <v>#REF!</v>
      </c>
    </row>
    <row r="236" spans="1:14" ht="12.75" customHeight="1" x14ac:dyDescent="0.15">
      <c r="A236" s="71" t="s">
        <v>249</v>
      </c>
      <c r="B236" s="71" t="str">
        <f>VLOOKUP(D232,数据库!$A$1:$J$64584,10,FALSE)</f>
        <v>GRU/CN1/2</v>
      </c>
      <c r="C236" s="70" t="s">
        <v>280</v>
      </c>
      <c r="D236" s="26">
        <v>20</v>
      </c>
      <c r="E236" s="24"/>
      <c r="F236" s="70" t="s">
        <v>249</v>
      </c>
      <c r="G236" s="71">
        <f>VLOOKUP(I232,数据库!$A$1:$J$64584,10,FALSE)</f>
        <v>0</v>
      </c>
      <c r="H236" s="70" t="s">
        <v>280</v>
      </c>
      <c r="I236" s="26">
        <v>20</v>
      </c>
      <c r="J236" s="24"/>
      <c r="K236" s="70" t="s">
        <v>249</v>
      </c>
      <c r="L236" s="67">
        <f>VLOOKUP(N232,数据库!$A$1:$J$64584,10,FALSE)</f>
        <v>0</v>
      </c>
      <c r="M236" s="68" t="s">
        <v>280</v>
      </c>
      <c r="N236" s="68">
        <v>20</v>
      </c>
    </row>
    <row r="237" spans="1:14" ht="12.75" customHeight="1" x14ac:dyDescent="0.15">
      <c r="A237" s="71" t="s">
        <v>250</v>
      </c>
      <c r="B237" s="285" t="str">
        <f>VLOOKUP(D232,数据库!$A$1:$J$64584,4,FALSE)</f>
        <v>电子微动/电子双开门</v>
      </c>
      <c r="C237" s="287"/>
      <c r="D237" s="287"/>
      <c r="E237" s="24"/>
      <c r="F237" s="71" t="s">
        <v>250</v>
      </c>
      <c r="G237" s="285" t="str">
        <f>VLOOKUP(I232,数据库!$A$1:$J$64584,4,FALSE)</f>
        <v>电子微动/电子双开门</v>
      </c>
      <c r="H237" s="286"/>
      <c r="I237" s="287"/>
      <c r="J237" s="24"/>
      <c r="K237" s="64" t="s">
        <v>250</v>
      </c>
      <c r="L237" s="285" t="str">
        <f>VLOOKUP(N232,数据库!$A$1:$J$64584,4,FALSE)</f>
        <v>电子微动/电子双开门</v>
      </c>
      <c r="M237" s="287"/>
      <c r="N237" s="287"/>
    </row>
    <row r="238" spans="1:14" ht="12.75" customHeight="1" x14ac:dyDescent="0.15">
      <c r="A238" s="13"/>
      <c r="B238" s="13"/>
      <c r="C238" s="13"/>
      <c r="D238" s="46"/>
      <c r="E238" s="13"/>
      <c r="F238" s="46"/>
      <c r="G238" s="13"/>
      <c r="H238" s="13"/>
      <c r="I238" s="46"/>
      <c r="J238" s="13"/>
      <c r="K238" s="46"/>
      <c r="L238" s="13"/>
      <c r="M238" s="13"/>
      <c r="N238" s="13"/>
    </row>
    <row r="239" spans="1:14" ht="12.75" customHeight="1" x14ac:dyDescent="0.15">
      <c r="A239" s="288" t="s">
        <v>304</v>
      </c>
      <c r="B239" s="287"/>
      <c r="C239" s="70" t="s">
        <v>0</v>
      </c>
      <c r="D239" s="71">
        <f>D232+3</f>
        <v>310</v>
      </c>
      <c r="E239" s="24"/>
      <c r="F239" s="288" t="s">
        <v>304</v>
      </c>
      <c r="G239" s="287"/>
      <c r="H239" s="70" t="s">
        <v>0</v>
      </c>
      <c r="I239" s="71">
        <f>I232+3</f>
        <v>311</v>
      </c>
      <c r="J239" s="24"/>
      <c r="K239" s="288" t="s">
        <v>304</v>
      </c>
      <c r="L239" s="287"/>
      <c r="M239" s="70" t="s">
        <v>0</v>
      </c>
      <c r="N239" s="71">
        <f>N232+3</f>
        <v>312</v>
      </c>
    </row>
    <row r="240" spans="1:14" ht="12.75" customHeight="1" x14ac:dyDescent="0.15">
      <c r="A240" s="70" t="s">
        <v>16</v>
      </c>
      <c r="B240" s="71" t="str">
        <f>VLOOKUP(D239,数据库!$A$1:$J$64584,2,FALSE)</f>
        <v>GRU/CN1/3</v>
      </c>
      <c r="C240" s="70" t="s">
        <v>17</v>
      </c>
      <c r="D240" s="71" t="str">
        <f>VLOOKUP(D239,数据库!$A$1:$J$64584,3,FALSE)</f>
        <v>KJ/2</v>
      </c>
      <c r="E240" s="24"/>
      <c r="F240" s="69" t="s">
        <v>16</v>
      </c>
      <c r="G240" s="71" t="str">
        <f>VLOOKUP(I239,数据库!$A$1:$J$64584,2,FALSE)</f>
        <v>GRU/CN1/4</v>
      </c>
      <c r="H240" s="70" t="s">
        <v>17</v>
      </c>
      <c r="I240" s="71" t="str">
        <f>VLOOKUP(I239,数据库!$A$1:$J$64584,3,FALSE)</f>
        <v>KJ/1</v>
      </c>
      <c r="J240" s="24"/>
      <c r="K240" s="69" t="s">
        <v>16</v>
      </c>
      <c r="L240" s="71" t="str">
        <f>VLOOKUP(N239,数据库!$A$1:$J$64584,2,FALSE)</f>
        <v>GRU/CN1/5</v>
      </c>
      <c r="M240" s="70" t="s">
        <v>17</v>
      </c>
      <c r="N240" s="71" t="str">
        <f>VLOOKUP(N239,数据库!$A$1:$J$64584,3,FALSE)</f>
        <v>KZ/15</v>
      </c>
    </row>
    <row r="241" spans="1:14" ht="12.75" customHeight="1" x14ac:dyDescent="0.15">
      <c r="A241" s="70" t="s">
        <v>251</v>
      </c>
      <c r="B241" s="71" t="str">
        <f>VLOOKUP(D239,数据库!$A$1:$J$64584,6,FALSE)</f>
        <v>5556T</v>
      </c>
      <c r="C241" s="71" t="s">
        <v>19</v>
      </c>
      <c r="D241" s="71" t="str">
        <f>VLOOKUP(D239,数据库!$A$1:$J$64584,7,FALSE)</f>
        <v>5556T</v>
      </c>
      <c r="E241" s="24"/>
      <c r="F241" s="69" t="s">
        <v>251</v>
      </c>
      <c r="G241" s="71" t="str">
        <f>VLOOKUP(I239,数据库!$A$1:$J$64584,6,FALSE)</f>
        <v>5556T</v>
      </c>
      <c r="H241" s="71" t="s">
        <v>19</v>
      </c>
      <c r="I241" s="71" t="str">
        <f>VLOOKUP(I239,数据库!$A$1:$J$64584,7,FALSE)</f>
        <v>5556T</v>
      </c>
      <c r="J241" s="24"/>
      <c r="K241" s="69" t="s">
        <v>251</v>
      </c>
      <c r="L241" s="71" t="str">
        <f>VLOOKUP(N239,数据库!$A$1:$J$64584,6,FALSE)</f>
        <v>5556T</v>
      </c>
      <c r="M241" s="71" t="s">
        <v>19</v>
      </c>
      <c r="N241" s="71" t="str">
        <f>VLOOKUP(N239,数据库!$A$1:$J$64584,7,FALSE)</f>
        <v>5556T</v>
      </c>
    </row>
    <row r="242" spans="1:14" ht="12.75" customHeight="1" x14ac:dyDescent="0.15">
      <c r="A242" s="71" t="s">
        <v>247</v>
      </c>
      <c r="B242" s="71" t="str">
        <f>VLOOKUP(D239,数据库!$A$1:$J$64584,5,FALSE)</f>
        <v>0.5黑</v>
      </c>
      <c r="C242" s="26" t="s">
        <v>248</v>
      </c>
      <c r="D242" s="71" t="e">
        <f>VLOOKUP(D239,数据库!A:J,11,FALSE)</f>
        <v>#REF!</v>
      </c>
      <c r="E242" s="24"/>
      <c r="F242" s="70" t="s">
        <v>247</v>
      </c>
      <c r="G242" s="71" t="str">
        <f>VLOOKUP(I239,数据库!$A$1:$J$64584,5,FALSE)</f>
        <v>0.5黑</v>
      </c>
      <c r="H242" s="26" t="s">
        <v>248</v>
      </c>
      <c r="I242" s="71" t="e">
        <f>VLOOKUP(I239,数据库!$A$1:$J$64584,11,FALSE)</f>
        <v>#REF!</v>
      </c>
      <c r="J242" s="24"/>
      <c r="K242" s="70" t="s">
        <v>247</v>
      </c>
      <c r="L242" s="71" t="str">
        <f>VLOOKUP(N239,数据库!$A$1:$J$64584,5,FALSE)</f>
        <v>0.5黑</v>
      </c>
      <c r="M242" s="26" t="s">
        <v>248</v>
      </c>
      <c r="N242" s="26" t="e">
        <f>VLOOKUP(N239,数据库!$A$1:$J$64584,11,FALSE)</f>
        <v>#REF!</v>
      </c>
    </row>
    <row r="243" spans="1:14" ht="12.75" customHeight="1" x14ac:dyDescent="0.15">
      <c r="A243" s="71" t="s">
        <v>249</v>
      </c>
      <c r="B243" s="71" t="str">
        <f>VLOOKUP(D239,数据库!$A$1:$J$64584,10,FALSE)</f>
        <v>GRU/CN1/3</v>
      </c>
      <c r="C243" s="70" t="s">
        <v>280</v>
      </c>
      <c r="D243" s="26">
        <v>20</v>
      </c>
      <c r="E243" s="24"/>
      <c r="F243" s="70" t="s">
        <v>249</v>
      </c>
      <c r="G243" s="71" t="str">
        <f>VLOOKUP(I239,数据库!$A$1:$J$64584,10,FALSE)</f>
        <v>GRU/CN1/4</v>
      </c>
      <c r="H243" s="70" t="s">
        <v>280</v>
      </c>
      <c r="I243" s="26">
        <v>20</v>
      </c>
      <c r="J243" s="24"/>
      <c r="K243" s="70" t="s">
        <v>249</v>
      </c>
      <c r="L243" s="67" t="str">
        <f>VLOOKUP(N239,数据库!$A$1:$J$64584,10,FALSE)</f>
        <v>GRU/CN1/5</v>
      </c>
      <c r="M243" s="68" t="s">
        <v>280</v>
      </c>
      <c r="N243" s="68">
        <v>20</v>
      </c>
    </row>
    <row r="244" spans="1:14" ht="12.75" customHeight="1" x14ac:dyDescent="0.15">
      <c r="A244" s="71" t="s">
        <v>250</v>
      </c>
      <c r="B244" s="285" t="str">
        <f>VLOOKUP(D239,数据库!$A$1:$J$64584,4,FALSE)</f>
        <v>电子微动/电子双开门</v>
      </c>
      <c r="C244" s="287"/>
      <c r="D244" s="287"/>
      <c r="E244" s="24"/>
      <c r="F244" s="71" t="s">
        <v>250</v>
      </c>
      <c r="G244" s="285" t="str">
        <f>VLOOKUP(I239,数据库!$A$1:$J$64584,4,FALSE)</f>
        <v>电子微动/电子双开门</v>
      </c>
      <c r="H244" s="286"/>
      <c r="I244" s="287"/>
      <c r="J244" s="24"/>
      <c r="K244" s="64" t="s">
        <v>250</v>
      </c>
      <c r="L244" s="285" t="str">
        <f>VLOOKUP(N239,数据库!$A$1:$J$64584,4,FALSE)</f>
        <v>电子微动/电子双开门</v>
      </c>
      <c r="M244" s="287"/>
      <c r="N244" s="287"/>
    </row>
    <row r="245" spans="1:14" ht="12.75" customHeight="1" x14ac:dyDescent="0.15">
      <c r="A245" s="13"/>
      <c r="B245" s="13"/>
      <c r="C245" s="13"/>
      <c r="D245" s="46"/>
      <c r="E245" s="13"/>
      <c r="F245" s="46"/>
      <c r="G245" s="13"/>
      <c r="H245" s="13"/>
      <c r="I245" s="46"/>
      <c r="J245" s="13"/>
      <c r="K245" s="46"/>
      <c r="L245" s="13"/>
      <c r="M245" s="13"/>
      <c r="N245" s="13"/>
    </row>
    <row r="246" spans="1:14" ht="12.75" customHeight="1" x14ac:dyDescent="0.15">
      <c r="A246" s="288" t="s">
        <v>304</v>
      </c>
      <c r="B246" s="287"/>
      <c r="C246" s="70" t="s">
        <v>0</v>
      </c>
      <c r="D246" s="71">
        <f>D239+3</f>
        <v>313</v>
      </c>
      <c r="E246" s="24"/>
      <c r="F246" s="288" t="s">
        <v>304</v>
      </c>
      <c r="G246" s="287"/>
      <c r="H246" s="70" t="s">
        <v>0</v>
      </c>
      <c r="I246" s="71">
        <f>I239+3</f>
        <v>314</v>
      </c>
      <c r="J246" s="24"/>
      <c r="K246" s="288" t="s">
        <v>304</v>
      </c>
      <c r="L246" s="287"/>
      <c r="M246" s="70" t="s">
        <v>0</v>
      </c>
      <c r="N246" s="71">
        <f>N239+3</f>
        <v>315</v>
      </c>
    </row>
    <row r="247" spans="1:14" ht="12.75" customHeight="1" x14ac:dyDescent="0.15">
      <c r="A247" s="70" t="s">
        <v>16</v>
      </c>
      <c r="B247" s="71" t="str">
        <f>VLOOKUP(D246,数据库!$A$1:$J$64584,2,FALSE)</f>
        <v>GRU/CN1/6</v>
      </c>
      <c r="C247" s="70" t="s">
        <v>17</v>
      </c>
      <c r="D247" s="71" t="str">
        <f>VLOOKUP(D246,数据库!$A$1:$J$64584,3,FALSE)</f>
        <v>KZ/16</v>
      </c>
      <c r="E247" s="24"/>
      <c r="F247" s="69" t="s">
        <v>16</v>
      </c>
      <c r="G247" s="71" t="str">
        <f>VLOOKUP(I246,数据库!$A$1:$J$64584,2,FALSE)</f>
        <v>GRU/CN2/5</v>
      </c>
      <c r="H247" s="70" t="s">
        <v>17</v>
      </c>
      <c r="I247" s="71" t="str">
        <f>VLOOKUP(I246,数据库!$A$1:$J$64584,3,FALSE)</f>
        <v>KC/21</v>
      </c>
      <c r="J247" s="24"/>
      <c r="K247" s="69" t="s">
        <v>16</v>
      </c>
      <c r="L247" s="71" t="str">
        <f>VLOOKUP(N246,数据库!$A$1:$J$64584,2,FALSE)</f>
        <v>GRU/CN2/10</v>
      </c>
      <c r="M247" s="70" t="s">
        <v>17</v>
      </c>
      <c r="N247" s="71" t="str">
        <f>VLOOKUP(N246,数据库!$A$1:$J$64584,3,FALSE)</f>
        <v>MSC/2</v>
      </c>
    </row>
    <row r="248" spans="1:14" ht="12.75" customHeight="1" x14ac:dyDescent="0.15">
      <c r="A248" s="70" t="s">
        <v>251</v>
      </c>
      <c r="B248" s="71" t="str">
        <f>VLOOKUP(D246,数据库!$A$1:$J$64584,6,FALSE)</f>
        <v>5556T</v>
      </c>
      <c r="C248" s="71" t="s">
        <v>19</v>
      </c>
      <c r="D248" s="71" t="str">
        <f>VLOOKUP(D246,数据库!$A$1:$J$64584,7,FALSE)</f>
        <v>5556T</v>
      </c>
      <c r="E248" s="24"/>
      <c r="F248" s="69" t="s">
        <v>251</v>
      </c>
      <c r="G248" s="71" t="str">
        <f>VLOOKUP(I246,数据库!$A$1:$J$64584,6,FALSE)</f>
        <v>5556T</v>
      </c>
      <c r="H248" s="71" t="s">
        <v>19</v>
      </c>
      <c r="I248" s="71" t="str">
        <f>VLOOKUP(I246,数据库!$A$1:$J$64584,7,FALSE)</f>
        <v>5556T</v>
      </c>
      <c r="J248" s="24"/>
      <c r="K248" s="69" t="s">
        <v>251</v>
      </c>
      <c r="L248" s="71" t="str">
        <f>VLOOKUP(N246,数据库!$A$1:$J$64584,6,FALSE)</f>
        <v>5556T</v>
      </c>
      <c r="M248" s="71" t="s">
        <v>19</v>
      </c>
      <c r="N248" s="71" t="str">
        <f>VLOOKUP(N246,数据库!$A$1:$J$64584,7,FALSE)</f>
        <v>红4</v>
      </c>
    </row>
    <row r="249" spans="1:14" ht="12.75" customHeight="1" x14ac:dyDescent="0.15">
      <c r="A249" s="71" t="s">
        <v>247</v>
      </c>
      <c r="B249" s="71" t="str">
        <f>VLOOKUP(D246,数据库!$A$1:$J$64584,5,FALSE)</f>
        <v>0.5黑</v>
      </c>
      <c r="C249" s="26" t="s">
        <v>248</v>
      </c>
      <c r="D249" s="71" t="e">
        <f>VLOOKUP(D246,数据库!A:J,11,FALSE)</f>
        <v>#REF!</v>
      </c>
      <c r="E249" s="24"/>
      <c r="F249" s="70" t="s">
        <v>247</v>
      </c>
      <c r="G249" s="71" t="str">
        <f>VLOOKUP(I246,数据库!$A$1:$J$64584,5,FALSE)</f>
        <v>0.5黑</v>
      </c>
      <c r="H249" s="26" t="s">
        <v>248</v>
      </c>
      <c r="I249" s="71" t="e">
        <f>VLOOKUP(I246,数据库!$A$1:$J$64584,11,FALSE)</f>
        <v>#REF!</v>
      </c>
      <c r="J249" s="24"/>
      <c r="K249" s="70" t="s">
        <v>247</v>
      </c>
      <c r="L249" s="71" t="str">
        <f>VLOOKUP(N246,数据库!$A$1:$J$64584,5,FALSE)</f>
        <v>0.5黑</v>
      </c>
      <c r="M249" s="26" t="s">
        <v>248</v>
      </c>
      <c r="N249" s="26" t="e">
        <f>VLOOKUP(N246,数据库!$A$1:$J$64584,11,FALSE)</f>
        <v>#REF!</v>
      </c>
    </row>
    <row r="250" spans="1:14" ht="12.75" customHeight="1" x14ac:dyDescent="0.15">
      <c r="A250" s="71" t="s">
        <v>249</v>
      </c>
      <c r="B250" s="71" t="str">
        <f>VLOOKUP(D246,数据库!$A$1:$J$64584,10,FALSE)</f>
        <v>GRU/CN1/6</v>
      </c>
      <c r="C250" s="70" t="s">
        <v>280</v>
      </c>
      <c r="D250" s="26">
        <v>20</v>
      </c>
      <c r="E250" s="24"/>
      <c r="F250" s="70" t="s">
        <v>249</v>
      </c>
      <c r="G250" s="71" t="str">
        <f>VLOOKUP(I246,数据库!$A$1:$J$64584,10,FALSE)</f>
        <v>GRU/CN2/5</v>
      </c>
      <c r="H250" s="70" t="s">
        <v>280</v>
      </c>
      <c r="I250" s="26">
        <v>20</v>
      </c>
      <c r="J250" s="24"/>
      <c r="K250" s="70" t="s">
        <v>249</v>
      </c>
      <c r="L250" s="67" t="str">
        <f>VLOOKUP(N246,数据库!$A$1:$J$64584,10,FALSE)</f>
        <v>GRU/CN2/S3（10）</v>
      </c>
      <c r="M250" s="68" t="s">
        <v>280</v>
      </c>
      <c r="N250" s="68">
        <v>20</v>
      </c>
    </row>
    <row r="251" spans="1:14" ht="12.75" customHeight="1" x14ac:dyDescent="0.15">
      <c r="A251" s="71" t="s">
        <v>250</v>
      </c>
      <c r="B251" s="285" t="str">
        <f>VLOOKUP(D246,数据库!$A$1:$J$64584,4,FALSE)</f>
        <v>电子微动/电子双开门</v>
      </c>
      <c r="C251" s="287"/>
      <c r="D251" s="287"/>
      <c r="E251" s="24"/>
      <c r="F251" s="71" t="s">
        <v>250</v>
      </c>
      <c r="G251" s="285" t="str">
        <f>VLOOKUP(I246,数据库!$A$1:$J$64584,4,FALSE)</f>
        <v>电子微动/电子双开门</v>
      </c>
      <c r="H251" s="286"/>
      <c r="I251" s="287"/>
      <c r="J251" s="24"/>
      <c r="K251" s="64" t="s">
        <v>250</v>
      </c>
      <c r="L251" s="285" t="str">
        <f>VLOOKUP(N246,数据库!$A$1:$J$64584,4,FALSE)</f>
        <v>电子微动/电子双开门</v>
      </c>
      <c r="M251" s="287"/>
      <c r="N251" s="287"/>
    </row>
    <row r="252" spans="1:14" ht="12.75" customHeight="1" x14ac:dyDescent="0.15">
      <c r="A252" s="13"/>
      <c r="B252" s="13"/>
      <c r="C252" s="13"/>
      <c r="D252" s="46"/>
      <c r="E252" s="13"/>
      <c r="F252" s="46"/>
      <c r="G252" s="13"/>
      <c r="H252" s="13"/>
      <c r="I252" s="46"/>
      <c r="J252" s="13"/>
      <c r="K252" s="46"/>
      <c r="L252" s="13"/>
      <c r="M252" s="13"/>
      <c r="N252" s="13"/>
    </row>
    <row r="253" spans="1:14" ht="12.75" customHeight="1" x14ac:dyDescent="0.15">
      <c r="A253" s="288" t="s">
        <v>304</v>
      </c>
      <c r="B253" s="287"/>
      <c r="C253" s="70" t="s">
        <v>0</v>
      </c>
      <c r="D253" s="71">
        <f>D246+3</f>
        <v>316</v>
      </c>
      <c r="E253" s="24"/>
      <c r="F253" s="288" t="s">
        <v>304</v>
      </c>
      <c r="G253" s="287"/>
      <c r="H253" s="70" t="s">
        <v>0</v>
      </c>
      <c r="I253" s="71">
        <f>I246+3</f>
        <v>317</v>
      </c>
      <c r="J253" s="24"/>
      <c r="K253" s="288" t="s">
        <v>304</v>
      </c>
      <c r="L253" s="287"/>
      <c r="M253" s="70" t="s">
        <v>0</v>
      </c>
      <c r="N253" s="71">
        <f>N246+3</f>
        <v>318</v>
      </c>
    </row>
    <row r="254" spans="1:14" ht="12.75" customHeight="1" x14ac:dyDescent="0.15">
      <c r="A254" s="70" t="s">
        <v>16</v>
      </c>
      <c r="B254" s="71" t="str">
        <f>VLOOKUP(D253,数据库!$A$1:$J$64584,2,FALSE)</f>
        <v>GRU/CN2/1</v>
      </c>
      <c r="C254" s="70" t="s">
        <v>17</v>
      </c>
      <c r="D254" s="71" t="str">
        <f>VLOOKUP(D253,数据库!$A$1:$J$64584,3,FALSE)</f>
        <v>FTK/2</v>
      </c>
      <c r="E254" s="24"/>
      <c r="F254" s="69" t="s">
        <v>16</v>
      </c>
      <c r="G254" s="71" t="str">
        <f>VLOOKUP(I253,数据库!$A$1:$J$64584,2,FALSE)</f>
        <v>GRU/CN2/3</v>
      </c>
      <c r="H254" s="70" t="s">
        <v>17</v>
      </c>
      <c r="I254" s="71" t="str">
        <f>VLOOKUP(I253,数据库!$A$1:$J$64584,3,FALSE)</f>
        <v>KC/19</v>
      </c>
      <c r="J254" s="24"/>
      <c r="K254" s="69" t="s">
        <v>16</v>
      </c>
      <c r="L254" s="71" t="str">
        <f>VLOOKUP(N253,数据库!$A$1:$J$64584,2,FALSE)</f>
        <v>GRU/CN2/6</v>
      </c>
      <c r="M254" s="70" t="s">
        <v>17</v>
      </c>
      <c r="N254" s="71" t="str">
        <f>VLOOKUP(N253,数据库!$A$1:$J$64584,3,FALSE)</f>
        <v>KC/20</v>
      </c>
    </row>
    <row r="255" spans="1:14" ht="12.75" customHeight="1" x14ac:dyDescent="0.15">
      <c r="A255" s="70" t="s">
        <v>251</v>
      </c>
      <c r="B255" s="71" t="str">
        <f>VLOOKUP(D253,数据库!$A$1:$J$64584,6,FALSE)</f>
        <v>5556T</v>
      </c>
      <c r="C255" s="71" t="s">
        <v>19</v>
      </c>
      <c r="D255" s="71" t="str">
        <f>VLOOKUP(D253,数据库!$A$1:$J$64584,7,FALSE)</f>
        <v>红4</v>
      </c>
      <c r="E255" s="24"/>
      <c r="F255" s="69" t="s">
        <v>251</v>
      </c>
      <c r="G255" s="71" t="str">
        <f>VLOOKUP(I253,数据库!$A$1:$J$64584,6,FALSE)</f>
        <v>5556T</v>
      </c>
      <c r="H255" s="71" t="s">
        <v>19</v>
      </c>
      <c r="I255" s="71" t="str">
        <f>VLOOKUP(I253,数据库!$A$1:$J$64584,7,FALSE)</f>
        <v>5556T</v>
      </c>
      <c r="J255" s="24"/>
      <c r="K255" s="69" t="s">
        <v>251</v>
      </c>
      <c r="L255" s="71" t="str">
        <f>VLOOKUP(N253,数据库!$A$1:$J$64584,6,FALSE)</f>
        <v>5556T</v>
      </c>
      <c r="M255" s="71" t="s">
        <v>19</v>
      </c>
      <c r="N255" s="71" t="str">
        <f>VLOOKUP(N253,数据库!$A$1:$J$64584,7,FALSE)</f>
        <v>5556T</v>
      </c>
    </row>
    <row r="256" spans="1:14" ht="12.75" customHeight="1" x14ac:dyDescent="0.15">
      <c r="A256" s="71" t="s">
        <v>247</v>
      </c>
      <c r="B256" s="71" t="str">
        <f>VLOOKUP(D253,数据库!$A$1:$J$64584,5,FALSE)</f>
        <v>0.5黑</v>
      </c>
      <c r="C256" s="26" t="s">
        <v>248</v>
      </c>
      <c r="D256" s="71" t="e">
        <f>VLOOKUP(D253,数据库!A:J,11,FALSE)</f>
        <v>#REF!</v>
      </c>
      <c r="E256" s="24"/>
      <c r="F256" s="70" t="s">
        <v>247</v>
      </c>
      <c r="G256" s="71" t="str">
        <f>VLOOKUP(I253,数据库!$A$1:$J$64584,5,FALSE)</f>
        <v>0.5黑</v>
      </c>
      <c r="H256" s="26" t="s">
        <v>248</v>
      </c>
      <c r="I256" s="71" t="e">
        <f>VLOOKUP(I253,数据库!$A$1:$J$64584,11,FALSE)</f>
        <v>#REF!</v>
      </c>
      <c r="J256" s="24"/>
      <c r="K256" s="70" t="s">
        <v>247</v>
      </c>
      <c r="L256" s="71" t="str">
        <f>VLOOKUP(N253,数据库!$A$1:$J$64584,5,FALSE)</f>
        <v>0.5黑</v>
      </c>
      <c r="M256" s="26" t="s">
        <v>248</v>
      </c>
      <c r="N256" s="26" t="e">
        <f>VLOOKUP(N253,数据库!$A$1:$J$64584,11,FALSE)</f>
        <v>#REF!</v>
      </c>
    </row>
    <row r="257" spans="1:14" ht="12.75" customHeight="1" x14ac:dyDescent="0.15">
      <c r="A257" s="71" t="s">
        <v>249</v>
      </c>
      <c r="B257" s="71" t="str">
        <f>VLOOKUP(D253,数据库!$A$1:$J$64584,10,FALSE)</f>
        <v>GRU/CN2/1</v>
      </c>
      <c r="C257" s="70" t="s">
        <v>280</v>
      </c>
      <c r="D257" s="26">
        <v>20</v>
      </c>
      <c r="E257" s="24"/>
      <c r="F257" s="70" t="s">
        <v>249</v>
      </c>
      <c r="G257" s="71" t="str">
        <f>VLOOKUP(I253,数据库!$A$1:$J$64584,10,FALSE)</f>
        <v>GRU/CN2/3</v>
      </c>
      <c r="H257" s="70" t="s">
        <v>280</v>
      </c>
      <c r="I257" s="26">
        <v>20</v>
      </c>
      <c r="J257" s="24"/>
      <c r="K257" s="70" t="s">
        <v>249</v>
      </c>
      <c r="L257" s="67" t="str">
        <f>VLOOKUP(N253,数据库!$A$1:$J$64584,10,FALSE)</f>
        <v>GRU/CN2/6</v>
      </c>
      <c r="M257" s="68" t="s">
        <v>280</v>
      </c>
      <c r="N257" s="68">
        <v>20</v>
      </c>
    </row>
    <row r="258" spans="1:14" ht="12.75" customHeight="1" x14ac:dyDescent="0.15">
      <c r="A258" s="71" t="s">
        <v>250</v>
      </c>
      <c r="B258" s="285" t="str">
        <f>VLOOKUP(D253,数据库!$A$1:$J$64584,4,FALSE)</f>
        <v>电子双开门</v>
      </c>
      <c r="C258" s="287"/>
      <c r="D258" s="287"/>
      <c r="E258" s="24"/>
      <c r="F258" s="71" t="s">
        <v>250</v>
      </c>
      <c r="G258" s="285" t="str">
        <f>VLOOKUP(I253,数据库!$A$1:$J$64584,4,FALSE)</f>
        <v>电子双开门</v>
      </c>
      <c r="H258" s="286"/>
      <c r="I258" s="287"/>
      <c r="J258" s="24"/>
      <c r="K258" s="64" t="s">
        <v>250</v>
      </c>
      <c r="L258" s="285" t="str">
        <f>VLOOKUP(N253,数据库!$A$1:$J$64584,4,FALSE)</f>
        <v>电子双开门</v>
      </c>
      <c r="M258" s="287"/>
      <c r="N258" s="287"/>
    </row>
    <row r="259" spans="1:14" ht="12.75" customHeight="1" x14ac:dyDescent="0.15">
      <c r="A259" s="13"/>
      <c r="B259" s="13"/>
      <c r="C259" s="13"/>
      <c r="D259" s="46"/>
      <c r="E259" s="13"/>
      <c r="F259" s="46"/>
      <c r="G259" s="13"/>
      <c r="H259" s="13"/>
      <c r="I259" s="46"/>
      <c r="J259" s="13"/>
      <c r="K259" s="46"/>
      <c r="L259" s="13"/>
      <c r="M259" s="13"/>
      <c r="N259" s="13"/>
    </row>
    <row r="260" spans="1:14" ht="12.75" customHeight="1" x14ac:dyDescent="0.15">
      <c r="A260" s="288" t="s">
        <v>304</v>
      </c>
      <c r="B260" s="287"/>
      <c r="C260" s="70" t="s">
        <v>0</v>
      </c>
      <c r="D260" s="71">
        <f>D253+3</f>
        <v>319</v>
      </c>
      <c r="E260" s="24"/>
      <c r="F260" s="288" t="s">
        <v>304</v>
      </c>
      <c r="G260" s="287"/>
      <c r="H260" s="70" t="s">
        <v>0</v>
      </c>
      <c r="I260" s="71">
        <f>I253+3</f>
        <v>320</v>
      </c>
      <c r="J260" s="24"/>
      <c r="K260" s="288" t="s">
        <v>304</v>
      </c>
      <c r="L260" s="287"/>
      <c r="M260" s="70" t="s">
        <v>0</v>
      </c>
      <c r="N260" s="71">
        <f>N253+3</f>
        <v>321</v>
      </c>
    </row>
    <row r="261" spans="1:14" ht="12.75" customHeight="1" x14ac:dyDescent="0.15">
      <c r="A261" s="70" t="s">
        <v>16</v>
      </c>
      <c r="B261" s="71" t="str">
        <f>VLOOKUP(D260,数据库!$A$1:$J$64584,2,FALSE)</f>
        <v>KZ/8</v>
      </c>
      <c r="C261" s="70" t="s">
        <v>17</v>
      </c>
      <c r="D261" s="71" t="str">
        <f>VLOOKUP(D260,数据库!$A$1:$J$64584,3,FALSE)</f>
        <v>GRU/CN1/F1(5)</v>
      </c>
      <c r="E261" s="24"/>
      <c r="F261" s="69" t="s">
        <v>16</v>
      </c>
      <c r="G261" s="71" t="str">
        <f>VLOOKUP(I260,数据库!$A$1:$J$64584,2,FALSE)</f>
        <v>GRU/CN1/F2(6)</v>
      </c>
      <c r="H261" s="70" t="s">
        <v>17</v>
      </c>
      <c r="I261" s="71" t="str">
        <f>VLOOKUP(I260,数据库!$A$1:$J$64584,3,FALSE)</f>
        <v>GRU/CN1/F1(5)</v>
      </c>
      <c r="J261" s="24"/>
      <c r="K261" s="69" t="s">
        <v>16</v>
      </c>
      <c r="L261" s="71" t="str">
        <f>VLOOKUP(N260,数据库!$A$1:$J$64584,2,FALSE)</f>
        <v>KC/21</v>
      </c>
      <c r="M261" s="70" t="s">
        <v>17</v>
      </c>
      <c r="N261" s="71" t="str">
        <f>VLOOKUP(N260,数据库!$A$1:$J$64584,3,FALSE)</f>
        <v>GRU/S3</v>
      </c>
    </row>
    <row r="262" spans="1:14" ht="12.75" customHeight="1" x14ac:dyDescent="0.15">
      <c r="A262" s="70" t="s">
        <v>251</v>
      </c>
      <c r="B262" s="71" t="str">
        <f>VLOOKUP(D260,数据库!$A$1:$J$64584,6,FALSE)</f>
        <v>5556T</v>
      </c>
      <c r="C262" s="71" t="s">
        <v>19</v>
      </c>
      <c r="D262" s="71" t="str">
        <f>VLOOKUP(D260,数据库!$A$1:$J$64584,7,FALSE)</f>
        <v>5556T</v>
      </c>
      <c r="E262" s="24"/>
      <c r="F262" s="69" t="s">
        <v>251</v>
      </c>
      <c r="G262" s="71" t="str">
        <f>VLOOKUP(I260,数据库!$A$1:$J$64584,6,FALSE)</f>
        <v>5556T</v>
      </c>
      <c r="H262" s="71" t="s">
        <v>19</v>
      </c>
      <c r="I262" s="71" t="str">
        <f>VLOOKUP(I260,数据库!$A$1:$J$64584,7,FALSE)</f>
        <v>5556T</v>
      </c>
      <c r="J262" s="24"/>
      <c r="K262" s="69" t="s">
        <v>251</v>
      </c>
      <c r="L262" s="71" t="str">
        <f>VLOOKUP(N260,数据库!$A$1:$J$64584,6,FALSE)</f>
        <v>5556T</v>
      </c>
      <c r="M262" s="71" t="s">
        <v>19</v>
      </c>
      <c r="N262" s="71" t="str">
        <f>VLOOKUP(N260,数据库!$A$1:$J$64584,7,FALSE)</f>
        <v>红针/双开门334：蓝针</v>
      </c>
    </row>
    <row r="263" spans="1:14" ht="12.75" customHeight="1" x14ac:dyDescent="0.15">
      <c r="A263" s="71" t="s">
        <v>247</v>
      </c>
      <c r="B263" s="71" t="str">
        <f>VLOOKUP(D260,数据库!$A$1:$J$64584,5,FALSE)</f>
        <v>0.5黑</v>
      </c>
      <c r="C263" s="26" t="s">
        <v>248</v>
      </c>
      <c r="D263" s="71" t="e">
        <f>VLOOKUP(D260,数据库!A:J,11,FALSE)</f>
        <v>#REF!</v>
      </c>
      <c r="E263" s="24"/>
      <c r="F263" s="70" t="s">
        <v>247</v>
      </c>
      <c r="G263" s="71" t="str">
        <f>VLOOKUP(I260,数据库!$A$1:$J$64584,5,FALSE)</f>
        <v>0.5黑</v>
      </c>
      <c r="H263" s="26" t="s">
        <v>248</v>
      </c>
      <c r="I263" s="71" t="e">
        <f>VLOOKUP(I260,数据库!$A$1:$J$64584,11,FALSE)</f>
        <v>#REF!</v>
      </c>
      <c r="J263" s="24"/>
      <c r="K263" s="70" t="s">
        <v>247</v>
      </c>
      <c r="L263" s="71" t="str">
        <f>VLOOKUP(N260,数据库!$A$1:$J$64584,5,FALSE)</f>
        <v>0.5黑</v>
      </c>
      <c r="M263" s="26" t="s">
        <v>248</v>
      </c>
      <c r="N263" s="26" t="e">
        <f>VLOOKUP(N260,数据库!$A$1:$J$64584,11,FALSE)</f>
        <v>#REF!</v>
      </c>
    </row>
    <row r="264" spans="1:14" ht="12.75" customHeight="1" x14ac:dyDescent="0.15">
      <c r="A264" s="71" t="s">
        <v>249</v>
      </c>
      <c r="B264" s="71">
        <f>VLOOKUP(D260,数据库!$A$1:$J$64584,10,FALSE)</f>
        <v>0</v>
      </c>
      <c r="C264" s="70" t="s">
        <v>280</v>
      </c>
      <c r="D264" s="26">
        <v>20</v>
      </c>
      <c r="E264" s="24"/>
      <c r="F264" s="70" t="s">
        <v>249</v>
      </c>
      <c r="G264" s="71">
        <f>VLOOKUP(I260,数据库!$A$1:$J$64584,10,FALSE)</f>
        <v>0</v>
      </c>
      <c r="H264" s="70" t="s">
        <v>280</v>
      </c>
      <c r="I264" s="26">
        <v>20</v>
      </c>
      <c r="J264" s="24"/>
      <c r="K264" s="70" t="s">
        <v>249</v>
      </c>
      <c r="L264" s="67" t="str">
        <f>VLOOKUP(N260,数据库!$A$1:$J$64584,10,FALSE)</f>
        <v>GRU/S3</v>
      </c>
      <c r="M264" s="68" t="s">
        <v>280</v>
      </c>
      <c r="N264" s="68">
        <v>20</v>
      </c>
    </row>
    <row r="265" spans="1:14" ht="12.75" customHeight="1" x14ac:dyDescent="0.15">
      <c r="A265" s="71" t="s">
        <v>250</v>
      </c>
      <c r="B265" s="285" t="str">
        <f>VLOOKUP(D260,数据库!$A$1:$J$64584,4,FALSE)</f>
        <v>磁栅尺+双开门(电子)【MAX-E、G.EXC(G20)、ESW(G20)】</v>
      </c>
      <c r="C265" s="287"/>
      <c r="D265" s="287"/>
      <c r="E265" s="24"/>
      <c r="F265" s="71" t="s">
        <v>250</v>
      </c>
      <c r="G265" s="285" t="str">
        <f>VLOOKUP(I260,数据库!$A$1:$J$64584,4,FALSE)</f>
        <v>磁栅尺+双开门(电子)【MAX-E、G.EXC(G20)、ESW(G20)】</v>
      </c>
      <c r="H265" s="286"/>
      <c r="I265" s="287"/>
      <c r="J265" s="24"/>
      <c r="K265" s="64" t="s">
        <v>250</v>
      </c>
      <c r="L265" s="285" t="str">
        <f>VLOOKUP(N260,数据库!$A$1:$J$64584,4,FALSE)</f>
        <v>微动(旧)</v>
      </c>
      <c r="M265" s="287"/>
      <c r="N265" s="287"/>
    </row>
    <row r="266" spans="1:14" ht="12.75" customHeight="1" x14ac:dyDescent="0.15">
      <c r="A266" s="13"/>
      <c r="B266" s="13"/>
      <c r="C266" s="13"/>
      <c r="D266" s="46"/>
      <c r="E266" s="13"/>
      <c r="F266" s="46"/>
      <c r="G266" s="13"/>
      <c r="H266" s="13"/>
      <c r="I266" s="46"/>
      <c r="J266" s="13"/>
      <c r="K266" s="46"/>
      <c r="L266" s="13"/>
      <c r="M266" s="13"/>
      <c r="N266" s="13"/>
    </row>
    <row r="267" spans="1:14" ht="12.75" customHeight="1" x14ac:dyDescent="0.15">
      <c r="A267" s="288" t="s">
        <v>304</v>
      </c>
      <c r="B267" s="287"/>
      <c r="C267" s="70" t="s">
        <v>0</v>
      </c>
      <c r="D267" s="71">
        <f>D260+3</f>
        <v>322</v>
      </c>
      <c r="E267" s="24"/>
      <c r="F267" s="288" t="s">
        <v>304</v>
      </c>
      <c r="G267" s="287"/>
      <c r="H267" s="70" t="s">
        <v>0</v>
      </c>
      <c r="I267" s="71">
        <f>I260+3</f>
        <v>323</v>
      </c>
      <c r="J267" s="24"/>
      <c r="K267" s="288" t="s">
        <v>304</v>
      </c>
      <c r="L267" s="287"/>
      <c r="M267" s="70" t="s">
        <v>0</v>
      </c>
      <c r="N267" s="71">
        <f>N260+3</f>
        <v>324</v>
      </c>
    </row>
    <row r="268" spans="1:14" ht="12.75" customHeight="1" x14ac:dyDescent="0.15">
      <c r="A268" s="70" t="s">
        <v>16</v>
      </c>
      <c r="B268" s="71" t="str">
        <f>VLOOKUP(D267,数据库!$A$1:$J$64584,2,FALSE)</f>
        <v>MSC/2</v>
      </c>
      <c r="C268" s="70" t="s">
        <v>17</v>
      </c>
      <c r="D268" s="71" t="str">
        <f>VLOOKUP(D267,数据库!$A$1:$J$64584,3,FALSE)</f>
        <v>GRU/S4</v>
      </c>
      <c r="E268" s="24"/>
      <c r="F268" s="69" t="s">
        <v>16</v>
      </c>
      <c r="G268" s="71" t="str">
        <f>VLOOKUP(I267,数据库!$A$1:$J$64584,2,FALSE)</f>
        <v>MQJ/9</v>
      </c>
      <c r="H268" s="70" t="s">
        <v>17</v>
      </c>
      <c r="I268" s="71" t="str">
        <f>VLOOKUP(I267,数据库!$A$1:$J$64584,3,FALSE)</f>
        <v>MC/61(21)</v>
      </c>
      <c r="J268" s="24"/>
      <c r="K268" s="69" t="s">
        <v>16</v>
      </c>
      <c r="L268" s="71" t="str">
        <f>VLOOKUP(N267,数据库!$A$1:$J$64584,2,FALSE)</f>
        <v>MQJ/9</v>
      </c>
      <c r="M268" s="70" t="s">
        <v>17</v>
      </c>
      <c r="N268" s="71" t="str">
        <f>VLOOKUP(N267,数据库!$A$1:$J$64584,3,FALSE)</f>
        <v>MQJ/14</v>
      </c>
    </row>
    <row r="269" spans="1:14" ht="12.75" customHeight="1" x14ac:dyDescent="0.15">
      <c r="A269" s="70" t="s">
        <v>251</v>
      </c>
      <c r="B269" s="71" t="str">
        <f>VLOOKUP(D267,数据库!$A$1:$J$64584,6,FALSE)</f>
        <v>红4</v>
      </c>
      <c r="C269" s="71" t="s">
        <v>19</v>
      </c>
      <c r="D269" s="71" t="str">
        <f>VLOOKUP(D267,数据库!$A$1:$J$64584,7,FALSE)</f>
        <v>红针</v>
      </c>
      <c r="E269" s="24"/>
      <c r="F269" s="69" t="s">
        <v>251</v>
      </c>
      <c r="G269" s="71" t="str">
        <f>VLOOKUP(I267,数据库!$A$1:$J$64584,6,FALSE)</f>
        <v>红3</v>
      </c>
      <c r="H269" s="71" t="s">
        <v>19</v>
      </c>
      <c r="I269" s="71" t="str">
        <f>VLOOKUP(I267,数据库!$A$1:$J$64584,7,FALSE)</f>
        <v>红4</v>
      </c>
      <c r="J269" s="24"/>
      <c r="K269" s="69" t="s">
        <v>251</v>
      </c>
      <c r="L269" s="71" t="str">
        <f>VLOOKUP(N267,数据库!$A$1:$J$64584,6,FALSE)</f>
        <v>红3</v>
      </c>
      <c r="M269" s="71" t="s">
        <v>19</v>
      </c>
      <c r="N269" s="71" t="str">
        <f>VLOOKUP(N267,数据库!$A$1:$J$64584,7,FALSE)</f>
        <v>红3</v>
      </c>
    </row>
    <row r="270" spans="1:14" ht="12.75" customHeight="1" x14ac:dyDescent="0.15">
      <c r="A270" s="71" t="s">
        <v>247</v>
      </c>
      <c r="B270" s="71" t="str">
        <f>VLOOKUP(D267,数据库!$A$1:$J$64584,5,FALSE)</f>
        <v>0.5黑</v>
      </c>
      <c r="C270" s="26" t="s">
        <v>248</v>
      </c>
      <c r="D270" s="71" t="e">
        <f>VLOOKUP(D267,数据库!A:J,11,FALSE)</f>
        <v>#REF!</v>
      </c>
      <c r="E270" s="24"/>
      <c r="F270" s="70" t="s">
        <v>247</v>
      </c>
      <c r="G270" s="71" t="str">
        <f>VLOOKUP(I267,数据库!$A$1:$J$64584,5,FALSE)</f>
        <v>0.5黑</v>
      </c>
      <c r="H270" s="26" t="s">
        <v>248</v>
      </c>
      <c r="I270" s="71" t="e">
        <f>VLOOKUP(I267,数据库!$A$1:$J$64584,11,FALSE)</f>
        <v>#REF!</v>
      </c>
      <c r="J270" s="24"/>
      <c r="K270" s="70" t="s">
        <v>247</v>
      </c>
      <c r="L270" s="71" t="str">
        <f>VLOOKUP(N267,数据库!$A$1:$J$64584,5,FALSE)</f>
        <v>0.5黑</v>
      </c>
      <c r="M270" s="26" t="s">
        <v>248</v>
      </c>
      <c r="N270" s="26" t="e">
        <f>VLOOKUP(N267,数据库!$A$1:$J$64584,11,FALSE)</f>
        <v>#REF!</v>
      </c>
    </row>
    <row r="271" spans="1:14" ht="12.75" customHeight="1" x14ac:dyDescent="0.15">
      <c r="A271" s="71" t="s">
        <v>249</v>
      </c>
      <c r="B271" s="71" t="str">
        <f>VLOOKUP(D267,数据库!$A$1:$J$64584,10,FALSE)</f>
        <v>GRU/S4</v>
      </c>
      <c r="C271" s="70" t="s">
        <v>280</v>
      </c>
      <c r="D271" s="26">
        <v>20</v>
      </c>
      <c r="E271" s="24"/>
      <c r="F271" s="70" t="s">
        <v>249</v>
      </c>
      <c r="G271" s="71">
        <f>VLOOKUP(I267,数据库!$A$1:$J$64584,10,FALSE)</f>
        <v>0</v>
      </c>
      <c r="H271" s="70" t="s">
        <v>280</v>
      </c>
      <c r="I271" s="26">
        <v>20</v>
      </c>
      <c r="J271" s="24"/>
      <c r="K271" s="70" t="s">
        <v>249</v>
      </c>
      <c r="L271" s="67">
        <f>VLOOKUP(N267,数据库!$A$1:$J$64584,10,FALSE)</f>
        <v>0</v>
      </c>
      <c r="M271" s="68" t="s">
        <v>280</v>
      </c>
      <c r="N271" s="68">
        <v>20</v>
      </c>
    </row>
    <row r="272" spans="1:14" ht="12.75" customHeight="1" x14ac:dyDescent="0.15">
      <c r="A272" s="71" t="s">
        <v>250</v>
      </c>
      <c r="B272" s="285" t="str">
        <f>VLOOKUP(D267,数据库!$A$1:$J$64584,4,FALSE)</f>
        <v>微动(旧)</v>
      </c>
      <c r="C272" s="287"/>
      <c r="D272" s="287"/>
      <c r="E272" s="24"/>
      <c r="F272" s="71" t="s">
        <v>250</v>
      </c>
      <c r="G272" s="285" t="str">
        <f>VLOOKUP(I267,数据库!$A$1:$J$64584,4,FALSE)</f>
        <v>微动(旧)</v>
      </c>
      <c r="H272" s="286"/>
      <c r="I272" s="287"/>
      <c r="J272" s="24"/>
      <c r="K272" s="64" t="s">
        <v>250</v>
      </c>
      <c r="L272" s="285" t="str">
        <f>VLOOKUP(N267,数据库!$A$1:$J$64584,4,FALSE)</f>
        <v>微动(旧)</v>
      </c>
      <c r="M272" s="287"/>
      <c r="N272" s="287"/>
    </row>
    <row r="273" spans="1:14" ht="12.75" customHeight="1" x14ac:dyDescent="0.15">
      <c r="A273" s="13"/>
      <c r="B273" s="13"/>
      <c r="C273" s="13"/>
      <c r="D273" s="46"/>
      <c r="E273" s="13"/>
      <c r="F273" s="46"/>
      <c r="G273" s="13"/>
      <c r="H273" s="13"/>
      <c r="I273" s="46"/>
      <c r="J273" s="13"/>
      <c r="K273" s="46"/>
      <c r="L273" s="13"/>
      <c r="M273" s="13"/>
      <c r="N273" s="13"/>
    </row>
    <row r="274" spans="1:14" ht="12.75" customHeight="1" x14ac:dyDescent="0.15">
      <c r="A274" s="288" t="s">
        <v>304</v>
      </c>
      <c r="B274" s="287"/>
      <c r="C274" s="70" t="s">
        <v>0</v>
      </c>
      <c r="D274" s="71">
        <f>D267+3</f>
        <v>325</v>
      </c>
      <c r="E274" s="24"/>
      <c r="F274" s="288" t="s">
        <v>304</v>
      </c>
      <c r="G274" s="287"/>
      <c r="H274" s="70" t="s">
        <v>0</v>
      </c>
      <c r="I274" s="71">
        <f>I267+3</f>
        <v>326</v>
      </c>
      <c r="J274" s="24"/>
      <c r="K274" s="288" t="s">
        <v>304</v>
      </c>
      <c r="L274" s="287"/>
      <c r="M274" s="70" t="s">
        <v>0</v>
      </c>
      <c r="N274" s="71">
        <f>N267+3</f>
        <v>327</v>
      </c>
    </row>
    <row r="275" spans="1:14" ht="12.75" customHeight="1" x14ac:dyDescent="0.15">
      <c r="A275" s="70" t="s">
        <v>16</v>
      </c>
      <c r="B275" s="71" t="str">
        <f>VLOOKUP(D274,数据库!$A$1:$J$64584,2,FALSE)</f>
        <v>KZ/13</v>
      </c>
      <c r="C275" s="70" t="s">
        <v>17</v>
      </c>
      <c r="D275" s="71" t="str">
        <f>VLOOKUP(D274,数据库!$A$1:$J$64584,3,FALSE)</f>
        <v>GRU/24V</v>
      </c>
      <c r="E275" s="24"/>
      <c r="F275" s="69" t="s">
        <v>16</v>
      </c>
      <c r="G275" s="71" t="str">
        <f>VLOOKUP(I274,数据库!$A$1:$J$64584,2,FALSE)</f>
        <v>KZ/14</v>
      </c>
      <c r="H275" s="70" t="s">
        <v>17</v>
      </c>
      <c r="I275" s="71" t="str">
        <f>VLOOKUP(I274,数据库!$A$1:$J$64584,3,FALSE)</f>
        <v>GRU/COM</v>
      </c>
      <c r="J275" s="24"/>
      <c r="K275" s="69" t="s">
        <v>16</v>
      </c>
      <c r="L275" s="71" t="str">
        <f>VLOOKUP(N274,数据库!$A$1:$J$64584,2,FALSE)</f>
        <v>KZ/15</v>
      </c>
      <c r="M275" s="70" t="s">
        <v>17</v>
      </c>
      <c r="N275" s="71" t="str">
        <f>VLOOKUP(N274,数据库!$A$1:$J$64584,3,FALSE)</f>
        <v>GRU/F1</v>
      </c>
    </row>
    <row r="276" spans="1:14" ht="12.75" customHeight="1" x14ac:dyDescent="0.15">
      <c r="A276" s="70" t="s">
        <v>251</v>
      </c>
      <c r="B276" s="71" t="str">
        <f>VLOOKUP(D274,数据库!$A$1:$J$64584,6,FALSE)</f>
        <v>5556T</v>
      </c>
      <c r="C276" s="71" t="s">
        <v>19</v>
      </c>
      <c r="D276" s="71" t="str">
        <f>VLOOKUP(D274,数据库!$A$1:$J$64584,7,FALSE)</f>
        <v>红针/双开门338：蓝针</v>
      </c>
      <c r="E276" s="24"/>
      <c r="F276" s="69" t="s">
        <v>251</v>
      </c>
      <c r="G276" s="71" t="str">
        <f>VLOOKUP(I274,数据库!$A$1:$J$64584,6,FALSE)</f>
        <v>5556T</v>
      </c>
      <c r="H276" s="71" t="s">
        <v>19</v>
      </c>
      <c r="I276" s="71" t="str">
        <f>VLOOKUP(I274,数据库!$A$1:$J$64584,7,FALSE)</f>
        <v>红针/双开门339：蓝针</v>
      </c>
      <c r="J276" s="24"/>
      <c r="K276" s="69" t="s">
        <v>251</v>
      </c>
      <c r="L276" s="71" t="str">
        <f>VLOOKUP(N274,数据库!$A$1:$J$64584,6,FALSE)</f>
        <v>5556T</v>
      </c>
      <c r="M276" s="71" t="s">
        <v>19</v>
      </c>
      <c r="N276" s="71" t="str">
        <f>VLOOKUP(N274,数据库!$A$1:$J$64584,7,FALSE)</f>
        <v>红针/双开门340：蓝针</v>
      </c>
    </row>
    <row r="277" spans="1:14" ht="12.75" customHeight="1" x14ac:dyDescent="0.15">
      <c r="A277" s="71" t="s">
        <v>247</v>
      </c>
      <c r="B277" s="71" t="str">
        <f>VLOOKUP(D274,数据库!$A$1:$J$64584,5,FALSE)</f>
        <v>0.5黑</v>
      </c>
      <c r="C277" s="26" t="s">
        <v>248</v>
      </c>
      <c r="D277" s="71" t="e">
        <f>VLOOKUP(D274,数据库!A:J,11,FALSE)</f>
        <v>#REF!</v>
      </c>
      <c r="E277" s="24"/>
      <c r="F277" s="70" t="s">
        <v>247</v>
      </c>
      <c r="G277" s="71" t="str">
        <f>VLOOKUP(I274,数据库!$A$1:$J$64584,5,FALSE)</f>
        <v>0.5黑</v>
      </c>
      <c r="H277" s="26" t="s">
        <v>248</v>
      </c>
      <c r="I277" s="71" t="e">
        <f>VLOOKUP(I274,数据库!$A$1:$J$64584,11,FALSE)</f>
        <v>#REF!</v>
      </c>
      <c r="J277" s="24"/>
      <c r="K277" s="70" t="s">
        <v>247</v>
      </c>
      <c r="L277" s="71" t="str">
        <f>VLOOKUP(N274,数据库!$A$1:$J$64584,5,FALSE)</f>
        <v>0.5黑</v>
      </c>
      <c r="M277" s="26" t="s">
        <v>248</v>
      </c>
      <c r="N277" s="26" t="e">
        <f>VLOOKUP(N274,数据库!$A$1:$J$64584,11,FALSE)</f>
        <v>#REF!</v>
      </c>
    </row>
    <row r="278" spans="1:14" ht="12.75" customHeight="1" x14ac:dyDescent="0.15">
      <c r="A278" s="71" t="s">
        <v>249</v>
      </c>
      <c r="B278" s="71" t="str">
        <f>VLOOKUP(D274,数据库!$A$1:$J$64584,10,FALSE)</f>
        <v>GRU/24V</v>
      </c>
      <c r="C278" s="70" t="s">
        <v>280</v>
      </c>
      <c r="D278" s="26">
        <v>20</v>
      </c>
      <c r="E278" s="24"/>
      <c r="F278" s="70" t="s">
        <v>249</v>
      </c>
      <c r="G278" s="71" t="str">
        <f>VLOOKUP(I274,数据库!$A$1:$J$64584,10,FALSE)</f>
        <v>GRU/COM</v>
      </c>
      <c r="H278" s="70" t="s">
        <v>280</v>
      </c>
      <c r="I278" s="26">
        <v>20</v>
      </c>
      <c r="J278" s="24"/>
      <c r="K278" s="70" t="s">
        <v>249</v>
      </c>
      <c r="L278" s="67" t="str">
        <f>VLOOKUP(N274,数据库!$A$1:$J$64584,10,FALSE)</f>
        <v>GRU/F1</v>
      </c>
      <c r="M278" s="68" t="s">
        <v>280</v>
      </c>
      <c r="N278" s="68">
        <v>20</v>
      </c>
    </row>
    <row r="279" spans="1:14" ht="12.75" customHeight="1" x14ac:dyDescent="0.15">
      <c r="A279" s="71" t="s">
        <v>250</v>
      </c>
      <c r="B279" s="285" t="str">
        <f>VLOOKUP(D274,数据库!$A$1:$J$64584,4,FALSE)</f>
        <v>微动(旧)</v>
      </c>
      <c r="C279" s="287"/>
      <c r="D279" s="287"/>
      <c r="E279" s="24"/>
      <c r="F279" s="71" t="s">
        <v>250</v>
      </c>
      <c r="G279" s="285" t="str">
        <f>VLOOKUP(I274,数据库!$A$1:$J$64584,4,FALSE)</f>
        <v>微动(旧)</v>
      </c>
      <c r="H279" s="286"/>
      <c r="I279" s="287"/>
      <c r="J279" s="24"/>
      <c r="K279" s="64" t="s">
        <v>250</v>
      </c>
      <c r="L279" s="285" t="str">
        <f>VLOOKUP(N274,数据库!$A$1:$J$64584,4,FALSE)</f>
        <v>微动(旧)</v>
      </c>
      <c r="M279" s="287"/>
      <c r="N279" s="287"/>
    </row>
    <row r="280" spans="1:14" ht="12.75" customHeight="1" x14ac:dyDescent="0.15">
      <c r="A280" s="13"/>
      <c r="B280" s="13"/>
      <c r="C280" s="13"/>
      <c r="D280" s="46"/>
      <c r="E280" s="13"/>
      <c r="F280" s="46"/>
      <c r="G280" s="13"/>
      <c r="H280" s="13"/>
      <c r="I280" s="46"/>
      <c r="J280" s="13"/>
      <c r="K280" s="46"/>
      <c r="L280" s="13"/>
      <c r="M280" s="13"/>
      <c r="N280" s="13"/>
    </row>
    <row r="281" spans="1:14" ht="12.75" customHeight="1" x14ac:dyDescent="0.15">
      <c r="A281" s="288" t="s">
        <v>304</v>
      </c>
      <c r="B281" s="287"/>
      <c r="C281" s="70" t="s">
        <v>0</v>
      </c>
      <c r="D281" s="71">
        <f>D274+3</f>
        <v>328</v>
      </c>
      <c r="E281" s="24"/>
      <c r="F281" s="288" t="s">
        <v>304</v>
      </c>
      <c r="G281" s="287"/>
      <c r="H281" s="70" t="s">
        <v>0</v>
      </c>
      <c r="I281" s="71">
        <f>I274+3</f>
        <v>329</v>
      </c>
      <c r="J281" s="24"/>
      <c r="K281" s="288" t="s">
        <v>304</v>
      </c>
      <c r="L281" s="287"/>
      <c r="M281" s="70" t="s">
        <v>0</v>
      </c>
      <c r="N281" s="71">
        <f>N274+3</f>
        <v>330</v>
      </c>
    </row>
    <row r="282" spans="1:14" ht="12.75" customHeight="1" x14ac:dyDescent="0.15">
      <c r="A282" s="70" t="s">
        <v>16</v>
      </c>
      <c r="B282" s="71" t="str">
        <f>VLOOKUP(D281,数据库!$A$1:$J$64584,2,FALSE)</f>
        <v>KZ/16</v>
      </c>
      <c r="C282" s="70" t="s">
        <v>17</v>
      </c>
      <c r="D282" s="71" t="str">
        <f>VLOOKUP(D281,数据库!$A$1:$J$64584,3,FALSE)</f>
        <v>GRU/F2</v>
      </c>
      <c r="E282" s="24"/>
      <c r="F282" s="69" t="s">
        <v>16</v>
      </c>
      <c r="G282" s="71" t="str">
        <f>VLOOKUP(I281,数据库!$A$1:$J$64584,2,FALSE)</f>
        <v>KZ/17</v>
      </c>
      <c r="H282" s="70" t="s">
        <v>17</v>
      </c>
      <c r="I282" s="71" t="str">
        <f>VLOOKUP(I281,数据库!$A$1:$J$64584,3,FALSE)</f>
        <v>MQJ/13</v>
      </c>
      <c r="J282" s="24"/>
      <c r="K282" s="69" t="s">
        <v>16</v>
      </c>
      <c r="L282" s="71" t="str">
        <f>VLOOKUP(N281,数据库!$A$1:$J$64584,2,FALSE)</f>
        <v>KZ/18</v>
      </c>
      <c r="M282" s="70" t="s">
        <v>17</v>
      </c>
      <c r="N282" s="71" t="str">
        <f>VLOOKUP(N281,数据库!$A$1:$J$64584,3,FALSE)</f>
        <v>GRU/TX2</v>
      </c>
    </row>
    <row r="283" spans="1:14" ht="12.75" customHeight="1" x14ac:dyDescent="0.15">
      <c r="A283" s="70" t="s">
        <v>251</v>
      </c>
      <c r="B283" s="71" t="str">
        <f>VLOOKUP(D281,数据库!$A$1:$J$64584,6,FALSE)</f>
        <v>5556T</v>
      </c>
      <c r="C283" s="71" t="s">
        <v>19</v>
      </c>
      <c r="D283" s="71" t="str">
        <f>VLOOKUP(D281,数据库!$A$1:$J$64584,7,FALSE)</f>
        <v>红针/双开门341：蓝针</v>
      </c>
      <c r="E283" s="24"/>
      <c r="F283" s="69" t="s">
        <v>251</v>
      </c>
      <c r="G283" s="71" t="str">
        <f>VLOOKUP(I281,数据库!$A$1:$J$64584,6,FALSE)</f>
        <v>5556T</v>
      </c>
      <c r="H283" s="71" t="s">
        <v>19</v>
      </c>
      <c r="I283" s="71" t="str">
        <f>VLOOKUP(I281,数据库!$A$1:$J$64584,7,FALSE)</f>
        <v>红3</v>
      </c>
      <c r="J283" s="24"/>
      <c r="K283" s="69" t="s">
        <v>251</v>
      </c>
      <c r="L283" s="71" t="str">
        <f>VLOOKUP(N281,数据库!$A$1:$J$64584,6,FALSE)</f>
        <v>5556T</v>
      </c>
      <c r="M283" s="71" t="s">
        <v>19</v>
      </c>
      <c r="N283" s="71" t="str">
        <f>VLOOKUP(N281,数据库!$A$1:$J$64584,7,FALSE)</f>
        <v>红针</v>
      </c>
    </row>
    <row r="284" spans="1:14" ht="12.75" customHeight="1" x14ac:dyDescent="0.15">
      <c r="A284" s="71" t="s">
        <v>247</v>
      </c>
      <c r="B284" s="71" t="str">
        <f>VLOOKUP(D281,数据库!$A$1:$J$64584,5,FALSE)</f>
        <v>0.5黑</v>
      </c>
      <c r="C284" s="26" t="s">
        <v>248</v>
      </c>
      <c r="D284" s="71" t="e">
        <f>VLOOKUP(D281,数据库!A:J,11,FALSE)</f>
        <v>#REF!</v>
      </c>
      <c r="E284" s="24"/>
      <c r="F284" s="70" t="s">
        <v>247</v>
      </c>
      <c r="G284" s="71" t="str">
        <f>VLOOKUP(I281,数据库!$A$1:$J$64584,5,FALSE)</f>
        <v>0.5黑</v>
      </c>
      <c r="H284" s="26" t="s">
        <v>248</v>
      </c>
      <c r="I284" s="71" t="e">
        <f>VLOOKUP(I281,数据库!$A$1:$J$64584,11,FALSE)</f>
        <v>#REF!</v>
      </c>
      <c r="J284" s="24"/>
      <c r="K284" s="70" t="s">
        <v>247</v>
      </c>
      <c r="L284" s="71" t="str">
        <f>VLOOKUP(N281,数据库!$A$1:$J$64584,5,FALSE)</f>
        <v>0.5黑</v>
      </c>
      <c r="M284" s="26" t="s">
        <v>248</v>
      </c>
      <c r="N284" s="26" t="e">
        <f>VLOOKUP(N281,数据库!$A$1:$J$64584,11,FALSE)</f>
        <v>#REF!</v>
      </c>
    </row>
    <row r="285" spans="1:14" ht="12.75" customHeight="1" x14ac:dyDescent="0.15">
      <c r="A285" s="71" t="s">
        <v>249</v>
      </c>
      <c r="B285" s="71" t="str">
        <f>VLOOKUP(D281,数据库!$A$1:$J$64584,10,FALSE)</f>
        <v>GRU/F2</v>
      </c>
      <c r="C285" s="70" t="s">
        <v>280</v>
      </c>
      <c r="D285" s="26">
        <v>20</v>
      </c>
      <c r="E285" s="24"/>
      <c r="F285" s="70" t="s">
        <v>249</v>
      </c>
      <c r="G285" s="71">
        <f>VLOOKUP(I281,数据库!$A$1:$J$64584,10,FALSE)</f>
        <v>0</v>
      </c>
      <c r="H285" s="70" t="s">
        <v>280</v>
      </c>
      <c r="I285" s="26">
        <v>20</v>
      </c>
      <c r="J285" s="24"/>
      <c r="K285" s="70" t="s">
        <v>249</v>
      </c>
      <c r="L285" s="67" t="str">
        <f>VLOOKUP(N281,数据库!$A$1:$J$64584,10,FALSE)</f>
        <v>GRU/TX2</v>
      </c>
      <c r="M285" s="68" t="s">
        <v>280</v>
      </c>
      <c r="N285" s="68">
        <v>20</v>
      </c>
    </row>
    <row r="286" spans="1:14" ht="12.75" customHeight="1" x14ac:dyDescent="0.15">
      <c r="A286" s="71" t="s">
        <v>250</v>
      </c>
      <c r="B286" s="285" t="str">
        <f>VLOOKUP(D281,数据库!$A$1:$J$64584,4,FALSE)</f>
        <v>微动(旧)</v>
      </c>
      <c r="C286" s="287"/>
      <c r="D286" s="287"/>
      <c r="E286" s="24"/>
      <c r="F286" s="71" t="s">
        <v>250</v>
      </c>
      <c r="G286" s="285" t="str">
        <f>VLOOKUP(I281,数据库!$A$1:$J$64584,4,FALSE)</f>
        <v>微动(旧)</v>
      </c>
      <c r="H286" s="286"/>
      <c r="I286" s="287"/>
      <c r="J286" s="24"/>
      <c r="K286" s="64" t="s">
        <v>250</v>
      </c>
      <c r="L286" s="285" t="str">
        <f>VLOOKUP(N281,数据库!$A$1:$J$64584,4,FALSE)</f>
        <v>微动(旧)</v>
      </c>
      <c r="M286" s="287"/>
      <c r="N286" s="287"/>
    </row>
    <row r="287" spans="1:14" ht="12.75" customHeight="1" x14ac:dyDescent="0.15">
      <c r="A287" s="13"/>
      <c r="B287" s="13"/>
      <c r="C287" s="13"/>
      <c r="D287" s="46"/>
      <c r="E287" s="13"/>
      <c r="F287" s="46"/>
      <c r="G287" s="13"/>
      <c r="H287" s="13"/>
      <c r="I287" s="46"/>
      <c r="J287" s="13"/>
      <c r="K287" s="46"/>
      <c r="L287" s="13"/>
      <c r="M287" s="13"/>
      <c r="N287" s="13"/>
    </row>
    <row r="288" spans="1:14" ht="12.75" customHeight="1" x14ac:dyDescent="0.15">
      <c r="A288" s="288" t="s">
        <v>304</v>
      </c>
      <c r="B288" s="287"/>
      <c r="C288" s="70" t="s">
        <v>0</v>
      </c>
      <c r="D288" s="71">
        <f>D281+3</f>
        <v>331</v>
      </c>
      <c r="E288" s="24"/>
      <c r="F288" s="288" t="s">
        <v>304</v>
      </c>
      <c r="G288" s="287"/>
      <c r="H288" s="70" t="s">
        <v>0</v>
      </c>
      <c r="I288" s="71">
        <f>I281+3</f>
        <v>332</v>
      </c>
      <c r="J288" s="24"/>
      <c r="K288" s="288" t="s">
        <v>304</v>
      </c>
      <c r="L288" s="287"/>
      <c r="M288" s="70" t="s">
        <v>0</v>
      </c>
      <c r="N288" s="71">
        <f>N281+3</f>
        <v>333</v>
      </c>
    </row>
    <row r="289" spans="1:14" ht="12.75" customHeight="1" x14ac:dyDescent="0.15">
      <c r="A289" s="70" t="s">
        <v>16</v>
      </c>
      <c r="B289" s="71" t="str">
        <f>VLOOKUP(D288,数据库!$A$1:$J$64584,2,FALSE)</f>
        <v>MQJ/5</v>
      </c>
      <c r="C289" s="70" t="s">
        <v>17</v>
      </c>
      <c r="D289" s="71" t="str">
        <f>VLOOKUP(D288,数据库!$A$1:$J$64584,3,FALSE)</f>
        <v>GRU/SY</v>
      </c>
      <c r="E289" s="24"/>
      <c r="F289" s="69" t="s">
        <v>16</v>
      </c>
      <c r="G289" s="71">
        <f>VLOOKUP(I288,数据库!$A$1:$J$64584,2,FALSE)</f>
        <v>0</v>
      </c>
      <c r="H289" s="70" t="s">
        <v>17</v>
      </c>
      <c r="I289" s="71">
        <f>VLOOKUP(I288,数据库!$A$1:$J$64584,3,FALSE)</f>
        <v>0</v>
      </c>
      <c r="J289" s="24"/>
      <c r="K289" s="69" t="s">
        <v>16</v>
      </c>
      <c r="L289" s="71">
        <f>VLOOKUP(N288,数据库!$A$1:$J$64584,2,FALSE)</f>
        <v>0</v>
      </c>
      <c r="M289" s="70" t="s">
        <v>17</v>
      </c>
      <c r="N289" s="71">
        <f>VLOOKUP(N288,数据库!$A$1:$J$64584,3,FALSE)</f>
        <v>0</v>
      </c>
    </row>
    <row r="290" spans="1:14" ht="12.75" customHeight="1" x14ac:dyDescent="0.15">
      <c r="A290" s="70" t="s">
        <v>251</v>
      </c>
      <c r="B290" s="71" t="str">
        <f>VLOOKUP(D288,数据库!$A$1:$J$64584,6,FALSE)</f>
        <v>红3</v>
      </c>
      <c r="C290" s="71" t="s">
        <v>19</v>
      </c>
      <c r="D290" s="71" t="str">
        <f>VLOOKUP(D288,数据库!$A$1:$J$64584,7,FALSE)</f>
        <v>红针</v>
      </c>
      <c r="E290" s="24"/>
      <c r="F290" s="69" t="s">
        <v>251</v>
      </c>
      <c r="G290" s="71">
        <f>VLOOKUP(I288,数据库!$A$1:$J$64584,6,FALSE)</f>
        <v>0</v>
      </c>
      <c r="H290" s="71" t="s">
        <v>19</v>
      </c>
      <c r="I290" s="71">
        <f>VLOOKUP(I288,数据库!$A$1:$J$64584,7,FALSE)</f>
        <v>0</v>
      </c>
      <c r="J290" s="24"/>
      <c r="K290" s="69" t="s">
        <v>251</v>
      </c>
      <c r="L290" s="71">
        <f>VLOOKUP(N288,数据库!$A$1:$J$64584,6,FALSE)</f>
        <v>0</v>
      </c>
      <c r="M290" s="71" t="s">
        <v>19</v>
      </c>
      <c r="N290" s="71">
        <f>VLOOKUP(N288,数据库!$A$1:$J$64584,7,FALSE)</f>
        <v>0</v>
      </c>
    </row>
    <row r="291" spans="1:14" ht="12.75" customHeight="1" x14ac:dyDescent="0.15">
      <c r="A291" s="71" t="s">
        <v>247</v>
      </c>
      <c r="B291" s="71" t="str">
        <f>VLOOKUP(D288,数据库!$A$1:$J$64584,5,FALSE)</f>
        <v>0.5黑</v>
      </c>
      <c r="C291" s="26" t="s">
        <v>248</v>
      </c>
      <c r="D291" s="71" t="e">
        <f>VLOOKUP(D288,数据库!A:J,11,FALSE)</f>
        <v>#REF!</v>
      </c>
      <c r="E291" s="24"/>
      <c r="F291" s="70" t="s">
        <v>247</v>
      </c>
      <c r="G291" s="71">
        <f>VLOOKUP(I288,数据库!$A$1:$J$64584,5,FALSE)</f>
        <v>0</v>
      </c>
      <c r="H291" s="26" t="s">
        <v>248</v>
      </c>
      <c r="I291" s="71" t="e">
        <f>VLOOKUP(I288,数据库!$A$1:$J$64584,11,FALSE)</f>
        <v>#REF!</v>
      </c>
      <c r="J291" s="24"/>
      <c r="K291" s="70" t="s">
        <v>247</v>
      </c>
      <c r="L291" s="71">
        <f>VLOOKUP(N288,数据库!$A$1:$J$64584,5,FALSE)</f>
        <v>0</v>
      </c>
      <c r="M291" s="26" t="s">
        <v>248</v>
      </c>
      <c r="N291" s="26" t="e">
        <f>VLOOKUP(N288,数据库!$A$1:$J$64584,11,FALSE)</f>
        <v>#REF!</v>
      </c>
    </row>
    <row r="292" spans="1:14" ht="12.75" customHeight="1" x14ac:dyDescent="0.15">
      <c r="A292" s="71" t="s">
        <v>249</v>
      </c>
      <c r="B292" s="71" t="str">
        <f>VLOOKUP(D288,数据库!$A$1:$J$64584,10,FALSE)</f>
        <v>GRU/SY</v>
      </c>
      <c r="C292" s="70" t="s">
        <v>280</v>
      </c>
      <c r="D292" s="26">
        <v>20</v>
      </c>
      <c r="E292" s="24"/>
      <c r="F292" s="70" t="s">
        <v>249</v>
      </c>
      <c r="G292" s="71">
        <f>VLOOKUP(I288,数据库!$A$1:$J$64584,10,FALSE)</f>
        <v>0</v>
      </c>
      <c r="H292" s="70" t="s">
        <v>280</v>
      </c>
      <c r="I292" s="26">
        <v>20</v>
      </c>
      <c r="J292" s="24"/>
      <c r="K292" s="70" t="s">
        <v>249</v>
      </c>
      <c r="L292" s="67">
        <f>VLOOKUP(N288,数据库!$A$1:$J$64584,10,FALSE)</f>
        <v>0</v>
      </c>
      <c r="M292" s="68" t="s">
        <v>280</v>
      </c>
      <c r="N292" s="68">
        <v>20</v>
      </c>
    </row>
    <row r="293" spans="1:14" ht="12.75" customHeight="1" x14ac:dyDescent="0.15">
      <c r="A293" s="71" t="s">
        <v>250</v>
      </c>
      <c r="B293" s="285" t="str">
        <f>VLOOKUP(D288,数据库!$A$1:$J$64584,4,FALSE)</f>
        <v>微动(旧)</v>
      </c>
      <c r="C293" s="287"/>
      <c r="D293" s="287"/>
      <c r="E293" s="24"/>
      <c r="F293" s="71" t="s">
        <v>250</v>
      </c>
      <c r="G293" s="285">
        <f>VLOOKUP(I288,数据库!$A$1:$J$64584,4,FALSE)</f>
        <v>0</v>
      </c>
      <c r="H293" s="286"/>
      <c r="I293" s="287"/>
      <c r="J293" s="24"/>
      <c r="K293" s="64" t="s">
        <v>250</v>
      </c>
      <c r="L293" s="285">
        <f>VLOOKUP(N288,数据库!$A$1:$J$64584,4,FALSE)</f>
        <v>0</v>
      </c>
      <c r="M293" s="287"/>
      <c r="N293" s="287"/>
    </row>
    <row r="294" spans="1:14" ht="12.75" customHeight="1" x14ac:dyDescent="0.15">
      <c r="A294" s="13"/>
      <c r="B294" s="13"/>
      <c r="C294" s="13"/>
      <c r="D294" s="46"/>
      <c r="E294" s="13"/>
      <c r="F294" s="46"/>
      <c r="G294" s="13"/>
      <c r="H294" s="13"/>
      <c r="I294" s="46"/>
      <c r="J294" s="13"/>
      <c r="K294" s="46"/>
      <c r="L294" s="13"/>
      <c r="M294" s="13"/>
      <c r="N294" s="13"/>
    </row>
    <row r="295" spans="1:14" ht="12.75" customHeight="1" x14ac:dyDescent="0.15">
      <c r="A295" s="288" t="s">
        <v>304</v>
      </c>
      <c r="B295" s="287"/>
      <c r="C295" s="70" t="s">
        <v>0</v>
      </c>
      <c r="D295" s="71">
        <f>D288+3</f>
        <v>334</v>
      </c>
      <c r="E295" s="24"/>
      <c r="F295" s="288" t="s">
        <v>304</v>
      </c>
      <c r="G295" s="287"/>
      <c r="H295" s="70" t="s">
        <v>0</v>
      </c>
      <c r="I295" s="71">
        <f>I288+3</f>
        <v>335</v>
      </c>
      <c r="J295" s="24"/>
      <c r="K295" s="288" t="s">
        <v>304</v>
      </c>
      <c r="L295" s="287"/>
      <c r="M295" s="70" t="s">
        <v>0</v>
      </c>
      <c r="N295" s="71">
        <f>N288+3</f>
        <v>336</v>
      </c>
    </row>
    <row r="296" spans="1:14" ht="12.75" customHeight="1" x14ac:dyDescent="0.15">
      <c r="A296" s="70" t="s">
        <v>16</v>
      </c>
      <c r="B296" s="71" t="str">
        <f>VLOOKUP(D295,数据库!$A$1:$J$64584,2,FALSE)</f>
        <v>KC/21</v>
      </c>
      <c r="C296" s="70" t="s">
        <v>17</v>
      </c>
      <c r="D296" s="71" t="str">
        <f>VLOOKUP(D295,数据库!$A$1:$J$64584,3,FALSE)</f>
        <v>GRU(2)/S1</v>
      </c>
      <c r="E296" s="24"/>
      <c r="F296" s="69" t="s">
        <v>16</v>
      </c>
      <c r="G296" s="71" t="str">
        <f>VLOOKUP(I295,数据库!$A$1:$J$64584,2,FALSE)</f>
        <v>KC/19</v>
      </c>
      <c r="H296" s="70" t="s">
        <v>17</v>
      </c>
      <c r="I296" s="71" t="str">
        <f>VLOOKUP(I295,数据库!$A$1:$J$64584,3,FALSE)</f>
        <v>GRU(2)/S2</v>
      </c>
      <c r="J296" s="24"/>
      <c r="K296" s="69" t="s">
        <v>16</v>
      </c>
      <c r="L296" s="71" t="str">
        <f>VLOOKUP(N295,数据库!$A$1:$J$64584,2,FALSE)</f>
        <v>FTK/2</v>
      </c>
      <c r="M296" s="70" t="s">
        <v>17</v>
      </c>
      <c r="N296" s="71" t="str">
        <f>VLOOKUP(N295,数据库!$A$1:$J$64584,3,FALSE)</f>
        <v>GRU(2)/S3</v>
      </c>
    </row>
    <row r="297" spans="1:14" ht="12.75" customHeight="1" x14ac:dyDescent="0.15">
      <c r="A297" s="70" t="s">
        <v>251</v>
      </c>
      <c r="B297" s="71" t="str">
        <f>VLOOKUP(D295,数据库!$A$1:$J$64584,6,FALSE)</f>
        <v>5556T/微动321：蓝针</v>
      </c>
      <c r="C297" s="71" t="s">
        <v>19</v>
      </c>
      <c r="D297" s="71" t="str">
        <f>VLOOKUP(D295,数据库!$A$1:$J$64584,7,FALSE)</f>
        <v>红针</v>
      </c>
      <c r="E297" s="24"/>
      <c r="F297" s="69" t="s">
        <v>251</v>
      </c>
      <c r="G297" s="71" t="str">
        <f>VLOOKUP(I295,数据库!$A$1:$J$64584,6,FALSE)</f>
        <v>5556T</v>
      </c>
      <c r="H297" s="71" t="s">
        <v>19</v>
      </c>
      <c r="I297" s="71" t="str">
        <f>VLOOKUP(I295,数据库!$A$1:$J$64584,7,FALSE)</f>
        <v>红针</v>
      </c>
      <c r="J297" s="24"/>
      <c r="K297" s="69" t="s">
        <v>251</v>
      </c>
      <c r="L297" s="71" t="str">
        <f>VLOOKUP(N295,数据库!$A$1:$J$64584,6,FALSE)</f>
        <v>红4</v>
      </c>
      <c r="M297" s="71" t="s">
        <v>19</v>
      </c>
      <c r="N297" s="71" t="str">
        <f>VLOOKUP(N295,数据库!$A$1:$J$64584,7,FALSE)</f>
        <v>红针</v>
      </c>
    </row>
    <row r="298" spans="1:14" ht="12.75" customHeight="1" x14ac:dyDescent="0.15">
      <c r="A298" s="71" t="s">
        <v>247</v>
      </c>
      <c r="B298" s="71" t="str">
        <f>VLOOKUP(D295,数据库!$A$1:$J$64584,5,FALSE)</f>
        <v>0.5黑</v>
      </c>
      <c r="C298" s="26" t="s">
        <v>248</v>
      </c>
      <c r="D298" s="71" t="e">
        <f>VLOOKUP(D295,数据库!A:J,11,FALSE)</f>
        <v>#REF!</v>
      </c>
      <c r="E298" s="24"/>
      <c r="F298" s="70" t="s">
        <v>247</v>
      </c>
      <c r="G298" s="71" t="str">
        <f>VLOOKUP(I295,数据库!$A$1:$J$64584,5,FALSE)</f>
        <v>0.5黑</v>
      </c>
      <c r="H298" s="26" t="s">
        <v>248</v>
      </c>
      <c r="I298" s="71" t="e">
        <f>VLOOKUP(I295,数据库!$A$1:$J$64584,11,FALSE)</f>
        <v>#REF!</v>
      </c>
      <c r="J298" s="24"/>
      <c r="K298" s="70" t="s">
        <v>247</v>
      </c>
      <c r="L298" s="71" t="str">
        <f>VLOOKUP(N295,数据库!$A$1:$J$64584,5,FALSE)</f>
        <v>0.5黑</v>
      </c>
      <c r="M298" s="26" t="s">
        <v>248</v>
      </c>
      <c r="N298" s="26" t="e">
        <f>VLOOKUP(N295,数据库!$A$1:$J$64584,11,FALSE)</f>
        <v>#REF!</v>
      </c>
    </row>
    <row r="299" spans="1:14" ht="12.75" customHeight="1" x14ac:dyDescent="0.15">
      <c r="A299" s="71" t="s">
        <v>249</v>
      </c>
      <c r="B299" s="71" t="str">
        <f>VLOOKUP(D295,数据库!$A$1:$J$64584,10,FALSE)</f>
        <v>GRU(2)/S1</v>
      </c>
      <c r="C299" s="70" t="s">
        <v>280</v>
      </c>
      <c r="D299" s="26">
        <v>20</v>
      </c>
      <c r="E299" s="24"/>
      <c r="F299" s="70" t="s">
        <v>249</v>
      </c>
      <c r="G299" s="71" t="str">
        <f>VLOOKUP(I295,数据库!$A$1:$J$64584,10,FALSE)</f>
        <v>GRU(2)/S2</v>
      </c>
      <c r="H299" s="70" t="s">
        <v>280</v>
      </c>
      <c r="I299" s="26">
        <v>20</v>
      </c>
      <c r="J299" s="24"/>
      <c r="K299" s="70" t="s">
        <v>249</v>
      </c>
      <c r="L299" s="67" t="str">
        <f>VLOOKUP(N295,数据库!$A$1:$J$64584,10,FALSE)</f>
        <v>GRU(2)/S3</v>
      </c>
      <c r="M299" s="68" t="s">
        <v>280</v>
      </c>
      <c r="N299" s="68">
        <v>20</v>
      </c>
    </row>
    <row r="300" spans="1:14" ht="12.75" customHeight="1" x14ac:dyDescent="0.15">
      <c r="A300" s="71" t="s">
        <v>250</v>
      </c>
      <c r="B300" s="285" t="str">
        <f>VLOOKUP(D295,数据库!$A$1:$J$64584,4,FALSE)</f>
        <v>双开门(旧)</v>
      </c>
      <c r="C300" s="287"/>
      <c r="D300" s="287"/>
      <c r="E300" s="24"/>
      <c r="F300" s="71" t="s">
        <v>250</v>
      </c>
      <c r="G300" s="285" t="str">
        <f>VLOOKUP(I295,数据库!$A$1:$J$64584,4,FALSE)</f>
        <v>双开门(旧)</v>
      </c>
      <c r="H300" s="286"/>
      <c r="I300" s="287"/>
      <c r="J300" s="24"/>
      <c r="K300" s="64" t="s">
        <v>250</v>
      </c>
      <c r="L300" s="285" t="str">
        <f>VLOOKUP(N295,数据库!$A$1:$J$64584,4,FALSE)</f>
        <v>双开门(旧)</v>
      </c>
      <c r="M300" s="287"/>
      <c r="N300" s="287"/>
    </row>
    <row r="301" spans="1:14" ht="12.75" customHeight="1" x14ac:dyDescent="0.15">
      <c r="A301" s="13"/>
      <c r="B301" s="13"/>
      <c r="C301" s="13"/>
      <c r="D301" s="46"/>
      <c r="E301" s="13"/>
      <c r="F301" s="46"/>
      <c r="G301" s="13"/>
      <c r="H301" s="13"/>
      <c r="I301" s="46"/>
      <c r="J301" s="13"/>
      <c r="K301" s="46"/>
      <c r="L301" s="13"/>
      <c r="M301" s="13"/>
      <c r="N301" s="13"/>
    </row>
    <row r="302" spans="1:14" ht="12.75" customHeight="1" x14ac:dyDescent="0.15">
      <c r="A302" s="288" t="s">
        <v>304</v>
      </c>
      <c r="B302" s="287"/>
      <c r="C302" s="70" t="s">
        <v>0</v>
      </c>
      <c r="D302" s="71">
        <f>D295+3</f>
        <v>337</v>
      </c>
      <c r="E302" s="24"/>
      <c r="F302" s="288" t="s">
        <v>304</v>
      </c>
      <c r="G302" s="287"/>
      <c r="H302" s="70" t="s">
        <v>0</v>
      </c>
      <c r="I302" s="71">
        <f>I295+3</f>
        <v>338</v>
      </c>
      <c r="J302" s="24"/>
      <c r="K302" s="288" t="s">
        <v>304</v>
      </c>
      <c r="L302" s="287"/>
      <c r="M302" s="70" t="s">
        <v>0</v>
      </c>
      <c r="N302" s="71">
        <f>N295+3</f>
        <v>339</v>
      </c>
    </row>
    <row r="303" spans="1:14" ht="12.75" customHeight="1" x14ac:dyDescent="0.15">
      <c r="A303" s="70" t="s">
        <v>16</v>
      </c>
      <c r="B303" s="71" t="str">
        <f>VLOOKUP(D302,数据库!$A$1:$J$64584,2,FALSE)</f>
        <v>KC/20</v>
      </c>
      <c r="C303" s="70" t="s">
        <v>17</v>
      </c>
      <c r="D303" s="71" t="str">
        <f>VLOOKUP(D302,数据库!$A$1:$J$64584,3,FALSE)</f>
        <v>GRU(2)/S4</v>
      </c>
      <c r="E303" s="24"/>
      <c r="F303" s="69" t="s">
        <v>16</v>
      </c>
      <c r="G303" s="71" t="str">
        <f>VLOOKUP(I302,数据库!$A$1:$J$64584,2,FALSE)</f>
        <v>KZ/13</v>
      </c>
      <c r="H303" s="70" t="s">
        <v>17</v>
      </c>
      <c r="I303" s="71" t="str">
        <f>VLOOKUP(I302,数据库!$A$1:$J$64584,3,FALSE)</f>
        <v>GRU(2)/24V</v>
      </c>
      <c r="J303" s="24"/>
      <c r="K303" s="69" t="s">
        <v>16</v>
      </c>
      <c r="L303" s="71" t="str">
        <f>VLOOKUP(N302,数据库!$A$1:$J$64584,2,FALSE)</f>
        <v>KZ/14</v>
      </c>
      <c r="M303" s="70" t="s">
        <v>17</v>
      </c>
      <c r="N303" s="71" t="str">
        <f>VLOOKUP(N302,数据库!$A$1:$J$64584,3,FALSE)</f>
        <v>GRU(2)/COM</v>
      </c>
    </row>
    <row r="304" spans="1:14" ht="12.75" customHeight="1" x14ac:dyDescent="0.15">
      <c r="A304" s="70" t="s">
        <v>251</v>
      </c>
      <c r="B304" s="71" t="str">
        <f>VLOOKUP(D302,数据库!$A$1:$J$64584,6,FALSE)</f>
        <v>5556T</v>
      </c>
      <c r="C304" s="71" t="s">
        <v>19</v>
      </c>
      <c r="D304" s="71" t="str">
        <f>VLOOKUP(D302,数据库!$A$1:$J$64584,7,FALSE)</f>
        <v>红针</v>
      </c>
      <c r="E304" s="24"/>
      <c r="F304" s="69" t="s">
        <v>251</v>
      </c>
      <c r="G304" s="71" t="str">
        <f>VLOOKUP(I302,数据库!$A$1:$J$64584,6,FALSE)</f>
        <v>5556T/微动325：蓝针</v>
      </c>
      <c r="H304" s="71" t="s">
        <v>19</v>
      </c>
      <c r="I304" s="71" t="str">
        <f>VLOOKUP(I302,数据库!$A$1:$J$64584,7,FALSE)</f>
        <v>红针</v>
      </c>
      <c r="J304" s="24"/>
      <c r="K304" s="69" t="s">
        <v>251</v>
      </c>
      <c r="L304" s="71" t="str">
        <f>VLOOKUP(N302,数据库!$A$1:$J$64584,6,FALSE)</f>
        <v>5556T/微动326：蓝针</v>
      </c>
      <c r="M304" s="71" t="s">
        <v>19</v>
      </c>
      <c r="N304" s="71" t="str">
        <f>VLOOKUP(N302,数据库!$A$1:$J$64584,7,FALSE)</f>
        <v>红针</v>
      </c>
    </row>
    <row r="305" spans="1:14" ht="12.75" customHeight="1" x14ac:dyDescent="0.15">
      <c r="A305" s="71" t="s">
        <v>247</v>
      </c>
      <c r="B305" s="71" t="str">
        <f>VLOOKUP(D302,数据库!$A$1:$J$64584,5,FALSE)</f>
        <v>0.5黑</v>
      </c>
      <c r="C305" s="26" t="s">
        <v>248</v>
      </c>
      <c r="D305" s="71" t="e">
        <f>VLOOKUP(D302,数据库!A:J,11,FALSE)</f>
        <v>#REF!</v>
      </c>
      <c r="E305" s="24"/>
      <c r="F305" s="70" t="s">
        <v>247</v>
      </c>
      <c r="G305" s="71" t="str">
        <f>VLOOKUP(I302,数据库!$A$1:$J$64584,5,FALSE)</f>
        <v>0.5黑</v>
      </c>
      <c r="H305" s="26" t="s">
        <v>248</v>
      </c>
      <c r="I305" s="71" t="e">
        <f>VLOOKUP(I302,数据库!$A$1:$J$64584,11,FALSE)</f>
        <v>#REF!</v>
      </c>
      <c r="J305" s="24"/>
      <c r="K305" s="70" t="s">
        <v>247</v>
      </c>
      <c r="L305" s="71" t="str">
        <f>VLOOKUP(N302,数据库!$A$1:$J$64584,5,FALSE)</f>
        <v>0.5黑</v>
      </c>
      <c r="M305" s="26" t="s">
        <v>248</v>
      </c>
      <c r="N305" s="26" t="e">
        <f>VLOOKUP(N302,数据库!$A$1:$J$64584,11,FALSE)</f>
        <v>#REF!</v>
      </c>
    </row>
    <row r="306" spans="1:14" ht="12.75" customHeight="1" x14ac:dyDescent="0.15">
      <c r="A306" s="71" t="s">
        <v>249</v>
      </c>
      <c r="B306" s="71" t="str">
        <f>VLOOKUP(D302,数据库!$A$1:$J$64584,10,FALSE)</f>
        <v>GRU(2)/S4</v>
      </c>
      <c r="C306" s="70" t="s">
        <v>280</v>
      </c>
      <c r="D306" s="26">
        <v>20</v>
      </c>
      <c r="E306" s="24"/>
      <c r="F306" s="70" t="s">
        <v>249</v>
      </c>
      <c r="G306" s="71" t="str">
        <f>VLOOKUP(I302,数据库!$A$1:$J$64584,10,FALSE)</f>
        <v>GRU(2)/24V</v>
      </c>
      <c r="H306" s="70" t="s">
        <v>280</v>
      </c>
      <c r="I306" s="26">
        <v>20</v>
      </c>
      <c r="J306" s="24"/>
      <c r="K306" s="70" t="s">
        <v>249</v>
      </c>
      <c r="L306" s="67" t="str">
        <f>VLOOKUP(N302,数据库!$A$1:$J$64584,10,FALSE)</f>
        <v>GRU(2)/COM</v>
      </c>
      <c r="M306" s="68" t="s">
        <v>280</v>
      </c>
      <c r="N306" s="68">
        <v>20</v>
      </c>
    </row>
    <row r="307" spans="1:14" ht="12.75" customHeight="1" x14ac:dyDescent="0.15">
      <c r="A307" s="71" t="s">
        <v>250</v>
      </c>
      <c r="B307" s="285" t="str">
        <f>VLOOKUP(D302,数据库!$A$1:$J$64584,4,FALSE)</f>
        <v>双开门(旧)</v>
      </c>
      <c r="C307" s="287"/>
      <c r="D307" s="287"/>
      <c r="E307" s="24"/>
      <c r="F307" s="71" t="s">
        <v>250</v>
      </c>
      <c r="G307" s="285" t="str">
        <f>VLOOKUP(I302,数据库!$A$1:$J$64584,4,FALSE)</f>
        <v>双开门(旧)</v>
      </c>
      <c r="H307" s="286"/>
      <c r="I307" s="287"/>
      <c r="J307" s="24"/>
      <c r="K307" s="64" t="s">
        <v>250</v>
      </c>
      <c r="L307" s="285" t="str">
        <f>VLOOKUP(N302,数据库!$A$1:$J$64584,4,FALSE)</f>
        <v>双开门(旧)</v>
      </c>
      <c r="M307" s="287"/>
      <c r="N307" s="287"/>
    </row>
    <row r="308" spans="1:14" ht="12.75" customHeight="1" x14ac:dyDescent="0.15">
      <c r="A308" s="13"/>
      <c r="B308" s="13"/>
      <c r="C308" s="13"/>
      <c r="D308" s="46"/>
      <c r="E308" s="13"/>
      <c r="F308" s="46"/>
      <c r="G308" s="13"/>
      <c r="H308" s="13"/>
      <c r="I308" s="46"/>
      <c r="J308" s="13"/>
      <c r="K308" s="46"/>
      <c r="L308" s="13"/>
      <c r="M308" s="13"/>
      <c r="N308" s="13"/>
    </row>
    <row r="309" spans="1:14" ht="12.75" customHeight="1" x14ac:dyDescent="0.15">
      <c r="A309" s="288" t="s">
        <v>304</v>
      </c>
      <c r="B309" s="287"/>
      <c r="C309" s="70" t="s">
        <v>0</v>
      </c>
      <c r="D309" s="71">
        <f>D302+3</f>
        <v>340</v>
      </c>
      <c r="E309" s="24"/>
      <c r="F309" s="288" t="s">
        <v>304</v>
      </c>
      <c r="G309" s="287"/>
      <c r="H309" s="70" t="s">
        <v>0</v>
      </c>
      <c r="I309" s="71">
        <f>I302+3</f>
        <v>341</v>
      </c>
      <c r="J309" s="24"/>
      <c r="K309" s="288" t="s">
        <v>304</v>
      </c>
      <c r="L309" s="287"/>
      <c r="M309" s="70" t="s">
        <v>0</v>
      </c>
      <c r="N309" s="71">
        <f>N302+3</f>
        <v>342</v>
      </c>
    </row>
    <row r="310" spans="1:14" ht="12.75" customHeight="1" x14ac:dyDescent="0.15">
      <c r="A310" s="70" t="s">
        <v>16</v>
      </c>
      <c r="B310" s="71" t="str">
        <f>VLOOKUP(D309,数据库!$A$1:$J$64584,2,FALSE)</f>
        <v>KZ/15</v>
      </c>
      <c r="C310" s="70" t="s">
        <v>17</v>
      </c>
      <c r="D310" s="71" t="str">
        <f>VLOOKUP(D309,数据库!$A$1:$J$64584,3,FALSE)</f>
        <v>GRU(2)/F1</v>
      </c>
      <c r="E310" s="24"/>
      <c r="F310" s="69" t="s">
        <v>16</v>
      </c>
      <c r="G310" s="71" t="str">
        <f>VLOOKUP(I309,数据库!$A$1:$J$64584,2,FALSE)</f>
        <v>KZ/16</v>
      </c>
      <c r="H310" s="70" t="s">
        <v>17</v>
      </c>
      <c r="I310" s="71" t="str">
        <f>VLOOKUP(I309,数据库!$A$1:$J$64584,3,FALSE)</f>
        <v>GRU(2)/F2</v>
      </c>
      <c r="J310" s="24"/>
      <c r="K310" s="69" t="s">
        <v>16</v>
      </c>
      <c r="L310" s="71" t="str">
        <f>VLOOKUP(N309,数据库!$A$1:$J$64584,2,FALSE)</f>
        <v>KZ/19</v>
      </c>
      <c r="M310" s="70" t="s">
        <v>17</v>
      </c>
      <c r="N310" s="71" t="str">
        <f>VLOOKUP(N309,数据库!$A$1:$J$64584,3,FALSE)</f>
        <v>GRU(2)/TX2</v>
      </c>
    </row>
    <row r="311" spans="1:14" ht="12.75" customHeight="1" x14ac:dyDescent="0.15">
      <c r="A311" s="70" t="s">
        <v>251</v>
      </c>
      <c r="B311" s="71" t="str">
        <f>VLOOKUP(D309,数据库!$A$1:$J$64584,6,FALSE)</f>
        <v>5556T/微动327：蓝针</v>
      </c>
      <c r="C311" s="71" t="s">
        <v>19</v>
      </c>
      <c r="D311" s="71" t="str">
        <f>VLOOKUP(D309,数据库!$A$1:$J$64584,7,FALSE)</f>
        <v>红针</v>
      </c>
      <c r="E311" s="24"/>
      <c r="F311" s="69" t="s">
        <v>251</v>
      </c>
      <c r="G311" s="71" t="str">
        <f>VLOOKUP(I309,数据库!$A$1:$J$64584,6,FALSE)</f>
        <v>5556T/微动328：蓝针</v>
      </c>
      <c r="H311" s="71" t="s">
        <v>19</v>
      </c>
      <c r="I311" s="71" t="str">
        <f>VLOOKUP(I309,数据库!$A$1:$J$64584,7,FALSE)</f>
        <v>红针</v>
      </c>
      <c r="J311" s="24"/>
      <c r="K311" s="69" t="s">
        <v>251</v>
      </c>
      <c r="L311" s="71" t="str">
        <f>VLOOKUP(N309,数据库!$A$1:$J$64584,6,FALSE)</f>
        <v>5556T</v>
      </c>
      <c r="M311" s="71" t="s">
        <v>19</v>
      </c>
      <c r="N311" s="71" t="str">
        <f>VLOOKUP(N309,数据库!$A$1:$J$64584,7,FALSE)</f>
        <v>红针</v>
      </c>
    </row>
    <row r="312" spans="1:14" ht="12.75" customHeight="1" x14ac:dyDescent="0.15">
      <c r="A312" s="71" t="s">
        <v>247</v>
      </c>
      <c r="B312" s="71" t="str">
        <f>VLOOKUP(D309,数据库!$A$1:$J$64584,5,FALSE)</f>
        <v>0.5黑</v>
      </c>
      <c r="C312" s="26" t="s">
        <v>248</v>
      </c>
      <c r="D312" s="71" t="e">
        <f>VLOOKUP(D309,数据库!A:J,11,FALSE)</f>
        <v>#REF!</v>
      </c>
      <c r="E312" s="24"/>
      <c r="F312" s="70" t="s">
        <v>247</v>
      </c>
      <c r="G312" s="71" t="str">
        <f>VLOOKUP(I309,数据库!$A$1:$J$64584,5,FALSE)</f>
        <v>0.5黑</v>
      </c>
      <c r="H312" s="26" t="s">
        <v>248</v>
      </c>
      <c r="I312" s="71" t="e">
        <f>VLOOKUP(I309,数据库!$A$1:$J$64584,11,FALSE)</f>
        <v>#REF!</v>
      </c>
      <c r="J312" s="24"/>
      <c r="K312" s="70" t="s">
        <v>247</v>
      </c>
      <c r="L312" s="71" t="str">
        <f>VLOOKUP(N309,数据库!$A$1:$J$64584,5,FALSE)</f>
        <v>0.5黑</v>
      </c>
      <c r="M312" s="26" t="s">
        <v>248</v>
      </c>
      <c r="N312" s="26" t="e">
        <f>VLOOKUP(N309,数据库!$A$1:$J$64584,11,FALSE)</f>
        <v>#REF!</v>
      </c>
    </row>
    <row r="313" spans="1:14" ht="12.75" customHeight="1" x14ac:dyDescent="0.15">
      <c r="A313" s="71" t="s">
        <v>249</v>
      </c>
      <c r="B313" s="71" t="str">
        <f>VLOOKUP(D309,数据库!$A$1:$J$64584,10,FALSE)</f>
        <v>GRU(2)/F1</v>
      </c>
      <c r="C313" s="70" t="s">
        <v>280</v>
      </c>
      <c r="D313" s="26">
        <v>20</v>
      </c>
      <c r="E313" s="24"/>
      <c r="F313" s="70" t="s">
        <v>249</v>
      </c>
      <c r="G313" s="71" t="str">
        <f>VLOOKUP(I309,数据库!$A$1:$J$64584,10,FALSE)</f>
        <v>GRU(2)/F2</v>
      </c>
      <c r="H313" s="70" t="s">
        <v>280</v>
      </c>
      <c r="I313" s="26">
        <v>20</v>
      </c>
      <c r="J313" s="24"/>
      <c r="K313" s="70" t="s">
        <v>249</v>
      </c>
      <c r="L313" s="67" t="str">
        <f>VLOOKUP(N309,数据库!$A$1:$J$64584,10,FALSE)</f>
        <v>GRU(2)/TX2</v>
      </c>
      <c r="M313" s="68" t="s">
        <v>280</v>
      </c>
      <c r="N313" s="68">
        <v>20</v>
      </c>
    </row>
    <row r="314" spans="1:14" ht="12.75" customHeight="1" x14ac:dyDescent="0.15">
      <c r="A314" s="71" t="s">
        <v>250</v>
      </c>
      <c r="B314" s="285" t="str">
        <f>VLOOKUP(D309,数据库!$A$1:$J$64584,4,FALSE)</f>
        <v>双开门(旧)</v>
      </c>
      <c r="C314" s="287"/>
      <c r="D314" s="287"/>
      <c r="E314" s="24"/>
      <c r="F314" s="71" t="s">
        <v>250</v>
      </c>
      <c r="G314" s="285" t="str">
        <f>VLOOKUP(I309,数据库!$A$1:$J$64584,4,FALSE)</f>
        <v>双开门(旧)</v>
      </c>
      <c r="H314" s="286"/>
      <c r="I314" s="287"/>
      <c r="J314" s="24"/>
      <c r="K314" s="64" t="s">
        <v>250</v>
      </c>
      <c r="L314" s="285" t="str">
        <f>VLOOKUP(N309,数据库!$A$1:$J$64584,4,FALSE)</f>
        <v>双开门(旧)</v>
      </c>
      <c r="M314" s="287"/>
      <c r="N314" s="287"/>
    </row>
    <row r="315" spans="1:14" ht="12.75" customHeight="1" x14ac:dyDescent="0.15">
      <c r="A315" s="13"/>
      <c r="B315" s="13"/>
      <c r="C315" s="13"/>
      <c r="D315" s="46"/>
      <c r="E315" s="13"/>
      <c r="F315" s="46"/>
      <c r="G315" s="13"/>
      <c r="H315" s="13"/>
      <c r="I315" s="46"/>
      <c r="J315" s="13"/>
      <c r="K315" s="46"/>
      <c r="L315" s="13"/>
      <c r="M315" s="13"/>
      <c r="N315" s="13"/>
    </row>
    <row r="316" spans="1:14" ht="12.75" customHeight="1" x14ac:dyDescent="0.15">
      <c r="A316" s="288" t="s">
        <v>304</v>
      </c>
      <c r="B316" s="287"/>
      <c r="C316" s="70" t="s">
        <v>0</v>
      </c>
      <c r="D316" s="71">
        <f>D309+3</f>
        <v>343</v>
      </c>
      <c r="E316" s="24"/>
      <c r="F316" s="288" t="s">
        <v>304</v>
      </c>
      <c r="G316" s="287"/>
      <c r="H316" s="70" t="s">
        <v>0</v>
      </c>
      <c r="I316" s="71">
        <f>I309+3</f>
        <v>344</v>
      </c>
      <c r="J316" s="24"/>
      <c r="K316" s="288" t="s">
        <v>304</v>
      </c>
      <c r="L316" s="287"/>
      <c r="M316" s="70" t="s">
        <v>0</v>
      </c>
      <c r="N316" s="71">
        <f>N309+3</f>
        <v>345</v>
      </c>
    </row>
    <row r="317" spans="1:14" ht="12.75" customHeight="1" x14ac:dyDescent="0.15">
      <c r="A317" s="70" t="s">
        <v>16</v>
      </c>
      <c r="B317" s="71" t="str">
        <f>VLOOKUP(D316,数据库!$A$1:$J$64584,2,FALSE)</f>
        <v>KD/5</v>
      </c>
      <c r="C317" s="70" t="s">
        <v>17</v>
      </c>
      <c r="D317" s="71" t="str">
        <f>VLOOKUP(D316,数据库!$A$1:$J$64584,3,FALSE)</f>
        <v>GRU(2)/SY</v>
      </c>
      <c r="E317" s="24"/>
      <c r="F317" s="69" t="s">
        <v>16</v>
      </c>
      <c r="G317" s="71" t="str">
        <f>VLOOKUP(I316,数据库!$A$1:$J$64584,2,FALSE)</f>
        <v>KZ/8</v>
      </c>
      <c r="H317" s="70" t="s">
        <v>17</v>
      </c>
      <c r="I317" s="71" t="str">
        <f>VLOOKUP(I316,数据库!$A$1:$J$64584,3,FALSE)</f>
        <v>GRU(2)/F1</v>
      </c>
      <c r="J317" s="24"/>
      <c r="K317" s="69" t="s">
        <v>16</v>
      </c>
      <c r="L317" s="71" t="str">
        <f>VLOOKUP(N316,数据库!$A$1:$J$64584,2,FALSE)</f>
        <v>GRU(2)/F2</v>
      </c>
      <c r="M317" s="70" t="s">
        <v>17</v>
      </c>
      <c r="N317" s="71" t="str">
        <f>VLOOKUP(N316,数据库!$A$1:$J$64584,3,FALSE)</f>
        <v>GRU(2)/F1</v>
      </c>
    </row>
    <row r="318" spans="1:14" ht="12.75" customHeight="1" x14ac:dyDescent="0.15">
      <c r="A318" s="70" t="s">
        <v>251</v>
      </c>
      <c r="B318" s="71" t="str">
        <f>VLOOKUP(D316,数据库!$A$1:$J$64584,6,FALSE)</f>
        <v>5556T</v>
      </c>
      <c r="C318" s="71" t="s">
        <v>19</v>
      </c>
      <c r="D318" s="71" t="str">
        <f>VLOOKUP(D316,数据库!$A$1:$J$64584,7,FALSE)</f>
        <v>红针</v>
      </c>
      <c r="E318" s="24"/>
      <c r="F318" s="69" t="s">
        <v>251</v>
      </c>
      <c r="G318" s="71" t="str">
        <f>VLOOKUP(I316,数据库!$A$1:$J$64584,6,FALSE)</f>
        <v>5556T</v>
      </c>
      <c r="H318" s="71" t="s">
        <v>19</v>
      </c>
      <c r="I318" s="71" t="str">
        <f>VLOOKUP(I316,数据库!$A$1:$J$64584,7,FALSE)</f>
        <v>340：蓝针</v>
      </c>
      <c r="J318" s="24"/>
      <c r="K318" s="69" t="s">
        <v>251</v>
      </c>
      <c r="L318" s="71" t="str">
        <f>VLOOKUP(N316,数据库!$A$1:$J$64584,6,FALSE)</f>
        <v>红针</v>
      </c>
      <c r="M318" s="71" t="s">
        <v>19</v>
      </c>
      <c r="N318" s="71" t="str">
        <f>VLOOKUP(N316,数据库!$A$1:$J$64584,7,FALSE)</f>
        <v>341：蓝针</v>
      </c>
    </row>
    <row r="319" spans="1:14" ht="12.75" customHeight="1" x14ac:dyDescent="0.15">
      <c r="A319" s="71" t="s">
        <v>247</v>
      </c>
      <c r="B319" s="71" t="str">
        <f>VLOOKUP(D316,数据库!$A$1:$J$64584,5,FALSE)</f>
        <v>0.5黑</v>
      </c>
      <c r="C319" s="26" t="s">
        <v>248</v>
      </c>
      <c r="D319" s="71" t="e">
        <f>VLOOKUP(D316,数据库!A:J,11,FALSE)</f>
        <v>#REF!</v>
      </c>
      <c r="E319" s="24"/>
      <c r="F319" s="70" t="s">
        <v>247</v>
      </c>
      <c r="G319" s="71" t="str">
        <f>VLOOKUP(I316,数据库!$A$1:$J$64584,5,FALSE)</f>
        <v>0.5黑</v>
      </c>
      <c r="H319" s="26" t="s">
        <v>248</v>
      </c>
      <c r="I319" s="71" t="e">
        <f>VLOOKUP(I316,数据库!$A$1:$J$64584,11,FALSE)</f>
        <v>#REF!</v>
      </c>
      <c r="J319" s="24"/>
      <c r="K319" s="70" t="s">
        <v>247</v>
      </c>
      <c r="L319" s="71" t="str">
        <f>VLOOKUP(N316,数据库!$A$1:$J$64584,5,FALSE)</f>
        <v>0.5黑</v>
      </c>
      <c r="M319" s="26" t="s">
        <v>248</v>
      </c>
      <c r="N319" s="26" t="e">
        <f>VLOOKUP(N316,数据库!$A$1:$J$64584,11,FALSE)</f>
        <v>#REF!</v>
      </c>
    </row>
    <row r="320" spans="1:14" ht="12.75" customHeight="1" x14ac:dyDescent="0.15">
      <c r="A320" s="71" t="s">
        <v>249</v>
      </c>
      <c r="B320" s="71" t="str">
        <f>VLOOKUP(D316,数据库!$A$1:$J$64584,10,FALSE)</f>
        <v>GRU(2)/SY</v>
      </c>
      <c r="C320" s="70" t="s">
        <v>280</v>
      </c>
      <c r="D320" s="26">
        <v>20</v>
      </c>
      <c r="E320" s="24"/>
      <c r="F320" s="70" t="s">
        <v>249</v>
      </c>
      <c r="G320" s="71" t="str">
        <f>VLOOKUP(I316,数据库!$A$1:$J$64584,10,FALSE)</f>
        <v>GRU(2)/F1</v>
      </c>
      <c r="H320" s="70" t="s">
        <v>280</v>
      </c>
      <c r="I320" s="26">
        <v>20</v>
      </c>
      <c r="J320" s="24"/>
      <c r="K320" s="70" t="s">
        <v>249</v>
      </c>
      <c r="L320" s="67" t="str">
        <f>VLOOKUP(N316,数据库!$A$1:$J$64584,10,FALSE)</f>
        <v>GRU(2)/F2</v>
      </c>
      <c r="M320" s="68" t="s">
        <v>280</v>
      </c>
      <c r="N320" s="68">
        <v>20</v>
      </c>
    </row>
    <row r="321" spans="1:14" ht="12.75" customHeight="1" x14ac:dyDescent="0.15">
      <c r="A321" s="71" t="s">
        <v>250</v>
      </c>
      <c r="B321" s="285" t="str">
        <f>VLOOKUP(D316,数据库!$A$1:$J$64584,4,FALSE)</f>
        <v>双开门(旧)</v>
      </c>
      <c r="C321" s="287"/>
      <c r="D321" s="287"/>
      <c r="E321" s="24"/>
      <c r="F321" s="71" t="s">
        <v>250</v>
      </c>
      <c r="G321" s="285" t="str">
        <f>VLOOKUP(I316,数据库!$A$1:$J$64584,4,FALSE)</f>
        <v>磁栅尺+双开门(旧)</v>
      </c>
      <c r="H321" s="286"/>
      <c r="I321" s="287"/>
      <c r="J321" s="24"/>
      <c r="K321" s="64" t="s">
        <v>250</v>
      </c>
      <c r="L321" s="285" t="str">
        <f>VLOOKUP(N316,数据库!$A$1:$J$64584,4,FALSE)</f>
        <v>磁栅尺+双开门(旧)</v>
      </c>
      <c r="M321" s="287"/>
      <c r="N321" s="287"/>
    </row>
    <row r="322" spans="1:14" ht="12.75" customHeight="1" x14ac:dyDescent="0.15">
      <c r="A322" s="13"/>
      <c r="B322" s="13"/>
      <c r="C322" s="13"/>
      <c r="D322" s="46"/>
      <c r="E322" s="13"/>
      <c r="F322" s="46"/>
      <c r="G322" s="13"/>
      <c r="H322" s="13"/>
      <c r="I322" s="46"/>
      <c r="J322" s="13"/>
      <c r="K322" s="46"/>
      <c r="L322" s="13"/>
      <c r="M322" s="13"/>
      <c r="N322" s="13"/>
    </row>
    <row r="323" spans="1:14" ht="12.75" customHeight="1" x14ac:dyDescent="0.15">
      <c r="A323" s="288" t="s">
        <v>304</v>
      </c>
      <c r="B323" s="287"/>
      <c r="C323" s="70" t="s">
        <v>0</v>
      </c>
      <c r="D323" s="71">
        <f>D316+3</f>
        <v>346</v>
      </c>
      <c r="E323" s="24"/>
      <c r="F323" s="288" t="s">
        <v>304</v>
      </c>
      <c r="G323" s="287"/>
      <c r="H323" s="70" t="s">
        <v>0</v>
      </c>
      <c r="I323" s="71">
        <f>I316+3</f>
        <v>347</v>
      </c>
      <c r="J323" s="24"/>
      <c r="K323" s="288" t="s">
        <v>304</v>
      </c>
      <c r="L323" s="287"/>
      <c r="M323" s="70" t="s">
        <v>0</v>
      </c>
      <c r="N323" s="71">
        <f>N316+3</f>
        <v>348</v>
      </c>
    </row>
    <row r="324" spans="1:14" ht="12.75" customHeight="1" x14ac:dyDescent="0.15">
      <c r="A324" s="70" t="s">
        <v>16</v>
      </c>
      <c r="B324" s="71" t="str">
        <f>VLOOKUP(D323,数据库!$A$1:$J$64584,2,FALSE)</f>
        <v>KJ/1</v>
      </c>
      <c r="C324" s="70" t="s">
        <v>17</v>
      </c>
      <c r="D324" s="71" t="str">
        <f>VLOOKUP(D323,数据库!$A$1:$J$64584,3,FALSE)</f>
        <v>SZDY/P1/4</v>
      </c>
      <c r="E324" s="24"/>
      <c r="F324" s="69" t="s">
        <v>16</v>
      </c>
      <c r="G324" s="71" t="str">
        <f>VLOOKUP(I323,数据库!$A$1:$J$64584,2,FALSE)</f>
        <v>KJ/2</v>
      </c>
      <c r="H324" s="70" t="s">
        <v>17</v>
      </c>
      <c r="I324" s="71" t="str">
        <f>VLOOKUP(I323,数据库!$A$1:$J$64584,3,FALSE)</f>
        <v>SZDY/P1/3</v>
      </c>
      <c r="J324" s="24"/>
      <c r="K324" s="69" t="s">
        <v>16</v>
      </c>
      <c r="L324" s="71" t="str">
        <f>VLOOKUP(N323,数据库!$A$1:$J$64584,2,FALSE)</f>
        <v>FTK/2</v>
      </c>
      <c r="M324" s="70" t="s">
        <v>17</v>
      </c>
      <c r="N324" s="71" t="str">
        <f>VLOOKUP(N323,数据库!$A$1:$J$64584,3,FALSE)</f>
        <v>JDB/L1</v>
      </c>
    </row>
    <row r="325" spans="1:14" ht="12.75" customHeight="1" x14ac:dyDescent="0.15">
      <c r="A325" s="70" t="s">
        <v>251</v>
      </c>
      <c r="B325" s="71" t="str">
        <f>VLOOKUP(D323,数据库!$A$1:$J$64584,6,FALSE)</f>
        <v>5556T</v>
      </c>
      <c r="C325" s="71" t="s">
        <v>19</v>
      </c>
      <c r="D325" s="71" t="str">
        <f>VLOOKUP(D323,数据库!$A$1:$J$64584,7,FALSE)</f>
        <v>半剥13</v>
      </c>
      <c r="E325" s="24"/>
      <c r="F325" s="69" t="s">
        <v>251</v>
      </c>
      <c r="G325" s="71" t="str">
        <f>VLOOKUP(I323,数据库!$A$1:$J$64584,6,FALSE)</f>
        <v>5556T</v>
      </c>
      <c r="H325" s="71" t="s">
        <v>19</v>
      </c>
      <c r="I325" s="71" t="str">
        <f>VLOOKUP(I323,数据库!$A$1:$J$64584,7,FALSE)</f>
        <v>半剥13</v>
      </c>
      <c r="J325" s="24"/>
      <c r="K325" s="69" t="s">
        <v>251</v>
      </c>
      <c r="L325" s="71" t="str">
        <f>VLOOKUP(N323,数据库!$A$1:$J$64584,6,FALSE)</f>
        <v>半剥13</v>
      </c>
      <c r="M325" s="71" t="s">
        <v>19</v>
      </c>
      <c r="N325" s="71" t="str">
        <f>VLOOKUP(N323,数据库!$A$1:$J$64584,7,FALSE)</f>
        <v>红针</v>
      </c>
    </row>
    <row r="326" spans="1:14" ht="12.75" customHeight="1" x14ac:dyDescent="0.15">
      <c r="A326" s="71" t="s">
        <v>247</v>
      </c>
      <c r="B326" s="71" t="str">
        <f>VLOOKUP(D323,数据库!$A$1:$J$64584,5,FALSE)</f>
        <v>0.5黑</v>
      </c>
      <c r="C326" s="26" t="s">
        <v>248</v>
      </c>
      <c r="D326" s="71" t="e">
        <f>VLOOKUP(D323,数据库!A:J,11,FALSE)</f>
        <v>#REF!</v>
      </c>
      <c r="E326" s="24"/>
      <c r="F326" s="70" t="s">
        <v>247</v>
      </c>
      <c r="G326" s="71" t="str">
        <f>VLOOKUP(I323,数据库!$A$1:$J$64584,5,FALSE)</f>
        <v>0.5黑</v>
      </c>
      <c r="H326" s="26" t="s">
        <v>248</v>
      </c>
      <c r="I326" s="71" t="e">
        <f>VLOOKUP(I323,数据库!$A$1:$J$64584,11,FALSE)</f>
        <v>#REF!</v>
      </c>
      <c r="J326" s="24"/>
      <c r="K326" s="70" t="s">
        <v>247</v>
      </c>
      <c r="L326" s="71" t="str">
        <f>VLOOKUP(N323,数据库!$A$1:$J$64584,5,FALSE)</f>
        <v>0.5黑</v>
      </c>
      <c r="M326" s="26" t="s">
        <v>248</v>
      </c>
      <c r="N326" s="26" t="e">
        <f>VLOOKUP(N323,数据库!$A$1:$J$64584,11,FALSE)</f>
        <v>#REF!</v>
      </c>
    </row>
    <row r="327" spans="1:14" ht="12.75" customHeight="1" x14ac:dyDescent="0.15">
      <c r="A327" s="71" t="s">
        <v>249</v>
      </c>
      <c r="B327" s="71">
        <f>VLOOKUP(D323,数据库!$A$1:$J$64584,10,FALSE)</f>
        <v>0</v>
      </c>
      <c r="C327" s="70" t="s">
        <v>280</v>
      </c>
      <c r="D327" s="26">
        <v>20</v>
      </c>
      <c r="E327" s="24"/>
      <c r="F327" s="70" t="s">
        <v>249</v>
      </c>
      <c r="G327" s="71">
        <f>VLOOKUP(I323,数据库!$A$1:$J$64584,10,FALSE)</f>
        <v>0</v>
      </c>
      <c r="H327" s="70" t="s">
        <v>280</v>
      </c>
      <c r="I327" s="26">
        <v>20</v>
      </c>
      <c r="J327" s="24"/>
      <c r="K327" s="70" t="s">
        <v>249</v>
      </c>
      <c r="L327" s="67">
        <f>VLOOKUP(N323,数据库!$A$1:$J$64584,10,FALSE)</f>
        <v>0</v>
      </c>
      <c r="M327" s="68" t="s">
        <v>280</v>
      </c>
      <c r="N327" s="68">
        <v>20</v>
      </c>
    </row>
    <row r="328" spans="1:14" ht="12.75" customHeight="1" x14ac:dyDescent="0.15">
      <c r="A328" s="71" t="s">
        <v>250</v>
      </c>
      <c r="B328" s="285" t="str">
        <f>VLOOKUP(D323,数据库!$A$1:$J$64584,4,FALSE)</f>
        <v>有磁栅尺+无机房</v>
      </c>
      <c r="C328" s="287"/>
      <c r="D328" s="287"/>
      <c r="E328" s="24"/>
      <c r="F328" s="71" t="s">
        <v>250</v>
      </c>
      <c r="G328" s="285" t="str">
        <f>VLOOKUP(I323,数据库!$A$1:$J$64584,4,FALSE)</f>
        <v>有磁栅尺+无机房</v>
      </c>
      <c r="H328" s="286"/>
      <c r="I328" s="287"/>
      <c r="J328" s="24"/>
      <c r="K328" s="64" t="s">
        <v>250</v>
      </c>
      <c r="L328" s="285" t="str">
        <f>VLOOKUP(N323,数据库!$A$1:$J$64584,4,FALSE)</f>
        <v>接地保护装置</v>
      </c>
      <c r="M328" s="287"/>
      <c r="N328" s="287"/>
    </row>
    <row r="329" spans="1:14" ht="12.75" customHeight="1" x14ac:dyDescent="0.15">
      <c r="A329" s="13"/>
      <c r="B329" s="13"/>
      <c r="C329" s="13"/>
      <c r="D329" s="46"/>
      <c r="E329" s="13"/>
      <c r="F329" s="46"/>
      <c r="G329" s="13"/>
      <c r="H329" s="13"/>
      <c r="I329" s="46"/>
      <c r="J329" s="13"/>
      <c r="K329" s="46"/>
      <c r="L329" s="13"/>
      <c r="M329" s="13"/>
      <c r="N329" s="13"/>
    </row>
    <row r="330" spans="1:14" ht="12.75" customHeight="1" x14ac:dyDescent="0.15">
      <c r="A330" s="288" t="s">
        <v>304</v>
      </c>
      <c r="B330" s="287"/>
      <c r="C330" s="70" t="s">
        <v>0</v>
      </c>
      <c r="D330" s="71">
        <f>D323+3</f>
        <v>349</v>
      </c>
      <c r="E330" s="24"/>
      <c r="F330" s="288" t="s">
        <v>304</v>
      </c>
      <c r="G330" s="287"/>
      <c r="H330" s="70" t="s">
        <v>0</v>
      </c>
      <c r="I330" s="71">
        <f>I323+3</f>
        <v>350</v>
      </c>
      <c r="J330" s="24"/>
      <c r="K330" s="288" t="s">
        <v>304</v>
      </c>
      <c r="L330" s="287"/>
      <c r="M330" s="70" t="s">
        <v>0</v>
      </c>
      <c r="N330" s="71">
        <f>N323+3</f>
        <v>351</v>
      </c>
    </row>
    <row r="331" spans="1:14" ht="12.75" customHeight="1" x14ac:dyDescent="0.15">
      <c r="A331" s="70" t="s">
        <v>16</v>
      </c>
      <c r="B331" s="71" t="str">
        <f>VLOOKUP(D330,数据库!$A$1:$J$64584,2,FALSE)</f>
        <v>BKP/CN3/COM</v>
      </c>
      <c r="C331" s="70" t="s">
        <v>17</v>
      </c>
      <c r="D331" s="71" t="str">
        <f>VLOOKUP(D330,数据库!$A$1:$J$64584,3,FALSE)</f>
        <v>JDB/L2</v>
      </c>
      <c r="E331" s="24"/>
      <c r="F331" s="69" t="s">
        <v>16</v>
      </c>
      <c r="G331" s="71" t="str">
        <f>VLOOKUP(I330,数据库!$A$1:$J$64584,2,FALSE)</f>
        <v>PE</v>
      </c>
      <c r="H331" s="70" t="s">
        <v>17</v>
      </c>
      <c r="I331" s="71" t="str">
        <f>VLOOKUP(I330,数据库!$A$1:$J$64584,3,FALSE)</f>
        <v>JDB/GND</v>
      </c>
      <c r="J331" s="24"/>
      <c r="K331" s="69" t="s">
        <v>16</v>
      </c>
      <c r="L331" s="71" t="str">
        <f>VLOOKUP(N330,数据库!$A$1:$J$64584,2,FALSE)</f>
        <v>CE24</v>
      </c>
      <c r="M331" s="70" t="s">
        <v>17</v>
      </c>
      <c r="N331" s="71" t="str">
        <f>VLOOKUP(N330,数据库!$A$1:$J$64584,3,FALSE)</f>
        <v>JDB/13</v>
      </c>
    </row>
    <row r="332" spans="1:14" ht="12.75" customHeight="1" x14ac:dyDescent="0.15">
      <c r="A332" s="70" t="s">
        <v>251</v>
      </c>
      <c r="B332" s="71" t="str">
        <f>VLOOKUP(D330,数据库!$A$1:$J$64584,6,FALSE)</f>
        <v>红4</v>
      </c>
      <c r="C332" s="71" t="s">
        <v>19</v>
      </c>
      <c r="D332" s="71" t="str">
        <f>VLOOKUP(D330,数据库!$A$1:$J$64584,7,FALSE)</f>
        <v>红针</v>
      </c>
      <c r="E332" s="24"/>
      <c r="F332" s="69" t="s">
        <v>251</v>
      </c>
      <c r="G332" s="71" t="str">
        <f>VLOOKUP(I330,数据库!$A$1:$J$64584,6,FALSE)</f>
        <v>蓝6圆</v>
      </c>
      <c r="H332" s="71" t="s">
        <v>19</v>
      </c>
      <c r="I332" s="71" t="str">
        <f>VLOOKUP(I330,数据库!$A$1:$J$64584,7,FALSE)</f>
        <v>蓝针</v>
      </c>
      <c r="J332" s="24"/>
      <c r="K332" s="69" t="s">
        <v>251</v>
      </c>
      <c r="L332" s="71" t="str">
        <f>VLOOKUP(N330,数据库!$A$1:$J$64584,6,FALSE)</f>
        <v>半剥13</v>
      </c>
      <c r="M332" s="71" t="s">
        <v>19</v>
      </c>
      <c r="N332" s="71" t="str">
        <f>VLOOKUP(N330,数据库!$A$1:$J$64584,7,FALSE)</f>
        <v>红针</v>
      </c>
    </row>
    <row r="333" spans="1:14" ht="12.75" customHeight="1" x14ac:dyDescent="0.15">
      <c r="A333" s="71" t="s">
        <v>247</v>
      </c>
      <c r="B333" s="71" t="str">
        <f>VLOOKUP(D330,数据库!$A$1:$J$64584,5,FALSE)</f>
        <v>0.5黑</v>
      </c>
      <c r="C333" s="26" t="s">
        <v>248</v>
      </c>
      <c r="D333" s="71" t="e">
        <f>VLOOKUP(D330,数据库!A:J,11,FALSE)</f>
        <v>#REF!</v>
      </c>
      <c r="E333" s="24"/>
      <c r="F333" s="70" t="s">
        <v>247</v>
      </c>
      <c r="G333" s="71" t="str">
        <f>VLOOKUP(I330,数据库!$A$1:$J$64584,5,FALSE)</f>
        <v>2.5黄绿</v>
      </c>
      <c r="H333" s="26" t="s">
        <v>248</v>
      </c>
      <c r="I333" s="71" t="e">
        <f>VLOOKUP(I330,数据库!$A$1:$J$64584,11,FALSE)</f>
        <v>#REF!</v>
      </c>
      <c r="J333" s="24"/>
      <c r="K333" s="70" t="s">
        <v>247</v>
      </c>
      <c r="L333" s="71" t="str">
        <f>VLOOKUP(N330,数据库!$A$1:$J$64584,5,FALSE)</f>
        <v>0.5黑</v>
      </c>
      <c r="M333" s="26" t="s">
        <v>248</v>
      </c>
      <c r="N333" s="26" t="e">
        <f>VLOOKUP(N330,数据库!$A$1:$J$64584,11,FALSE)</f>
        <v>#REF!</v>
      </c>
    </row>
    <row r="334" spans="1:14" ht="12.75" customHeight="1" x14ac:dyDescent="0.15">
      <c r="A334" s="71" t="s">
        <v>249</v>
      </c>
      <c r="B334" s="71">
        <f>VLOOKUP(D330,数据库!$A$1:$J$64584,10,FALSE)</f>
        <v>0</v>
      </c>
      <c r="C334" s="70" t="s">
        <v>280</v>
      </c>
      <c r="D334" s="26">
        <v>20</v>
      </c>
      <c r="E334" s="24"/>
      <c r="F334" s="70" t="s">
        <v>249</v>
      </c>
      <c r="G334" s="71">
        <f>VLOOKUP(I330,数据库!$A$1:$J$64584,10,FALSE)</f>
        <v>0</v>
      </c>
      <c r="H334" s="70" t="s">
        <v>280</v>
      </c>
      <c r="I334" s="26">
        <v>20</v>
      </c>
      <c r="J334" s="24"/>
      <c r="K334" s="70" t="s">
        <v>249</v>
      </c>
      <c r="L334" s="67">
        <f>VLOOKUP(N330,数据库!$A$1:$J$64584,10,FALSE)</f>
        <v>0</v>
      </c>
      <c r="M334" s="68" t="s">
        <v>280</v>
      </c>
      <c r="N334" s="68">
        <v>20</v>
      </c>
    </row>
    <row r="335" spans="1:14" ht="12.75" customHeight="1" x14ac:dyDescent="0.15">
      <c r="A335" s="71" t="s">
        <v>250</v>
      </c>
      <c r="B335" s="285" t="str">
        <f>VLOOKUP(D330,数据库!$A$1:$J$64584,4,FALSE)</f>
        <v>接地保护装置</v>
      </c>
      <c r="C335" s="287"/>
      <c r="D335" s="287"/>
      <c r="E335" s="24"/>
      <c r="F335" s="71" t="s">
        <v>250</v>
      </c>
      <c r="G335" s="285" t="str">
        <f>VLOOKUP(I330,数据库!$A$1:$J$64584,4,FALSE)</f>
        <v>接地保护装置</v>
      </c>
      <c r="H335" s="286"/>
      <c r="I335" s="287"/>
      <c r="J335" s="24"/>
      <c r="K335" s="64" t="s">
        <v>250</v>
      </c>
      <c r="L335" s="285" t="str">
        <f>VLOOKUP(N330,数据库!$A$1:$J$64584,4,FALSE)</f>
        <v>接地保护装置</v>
      </c>
      <c r="M335" s="287"/>
      <c r="N335" s="287"/>
    </row>
    <row r="336" spans="1:14" ht="12.75" customHeight="1" x14ac:dyDescent="0.15">
      <c r="A336" s="13"/>
      <c r="B336" s="13"/>
      <c r="C336" s="13"/>
      <c r="D336" s="46"/>
      <c r="E336" s="13"/>
      <c r="F336" s="46"/>
      <c r="G336" s="13"/>
      <c r="H336" s="13"/>
      <c r="I336" s="46"/>
      <c r="J336" s="13"/>
      <c r="K336" s="46"/>
      <c r="L336" s="13"/>
      <c r="M336" s="13"/>
      <c r="N336" s="13"/>
    </row>
    <row r="337" spans="1:14" ht="12.75" customHeight="1" x14ac:dyDescent="0.15">
      <c r="A337" s="288" t="s">
        <v>304</v>
      </c>
      <c r="B337" s="287"/>
      <c r="C337" s="70" t="s">
        <v>0</v>
      </c>
      <c r="D337" s="71">
        <f>D330+3</f>
        <v>352</v>
      </c>
      <c r="E337" s="24"/>
      <c r="F337" s="288" t="s">
        <v>304</v>
      </c>
      <c r="G337" s="287"/>
      <c r="H337" s="70" t="s">
        <v>0</v>
      </c>
      <c r="I337" s="71">
        <f>I330+3</f>
        <v>353</v>
      </c>
      <c r="J337" s="24"/>
      <c r="K337" s="288" t="s">
        <v>304</v>
      </c>
      <c r="L337" s="287"/>
      <c r="M337" s="70" t="s">
        <v>0</v>
      </c>
      <c r="N337" s="71">
        <f>N330+3</f>
        <v>354</v>
      </c>
    </row>
    <row r="338" spans="1:14" ht="12.75" customHeight="1" x14ac:dyDescent="0.15">
      <c r="A338" s="70" t="s">
        <v>16</v>
      </c>
      <c r="B338" s="71" t="str">
        <f>VLOOKUP(D337,数据库!$A$1:$J$64584,2,FALSE)</f>
        <v>KD/13</v>
      </c>
      <c r="C338" s="70" t="s">
        <v>17</v>
      </c>
      <c r="D338" s="71" t="str">
        <f>VLOOKUP(D337,数据库!$A$1:$J$64584,3,FALSE)</f>
        <v>JDB/14</v>
      </c>
      <c r="E338" s="24"/>
      <c r="F338" s="69" t="s">
        <v>16</v>
      </c>
      <c r="G338" s="71" t="str">
        <f>VLOOKUP(I337,数据库!$A$1:$J$64584,2,FALSE)</f>
        <v>XWJ/L1</v>
      </c>
      <c r="H338" s="70" t="s">
        <v>17</v>
      </c>
      <c r="I338" s="71" t="str">
        <f>VLOOKUP(I337,数据库!$A$1:$J$64584,3,FALSE)</f>
        <v>输入端子/R</v>
      </c>
      <c r="J338" s="24"/>
      <c r="K338" s="69" t="s">
        <v>16</v>
      </c>
      <c r="L338" s="71" t="str">
        <f>VLOOKUP(N337,数据库!$A$1:$J$64584,2,FALSE)</f>
        <v>XWJ/L2</v>
      </c>
      <c r="M338" s="70" t="s">
        <v>17</v>
      </c>
      <c r="N338" s="71" t="str">
        <f>VLOOKUP(N337,数据库!$A$1:$J$64584,3,FALSE)</f>
        <v>输入端子/S</v>
      </c>
    </row>
    <row r="339" spans="1:14" ht="12.75" customHeight="1" x14ac:dyDescent="0.15">
      <c r="A339" s="70" t="s">
        <v>251</v>
      </c>
      <c r="B339" s="71" t="str">
        <f>VLOOKUP(D337,数据库!$A$1:$J$64584,6,FALSE)</f>
        <v>5556T</v>
      </c>
      <c r="C339" s="71" t="s">
        <v>19</v>
      </c>
      <c r="D339" s="71" t="str">
        <f>VLOOKUP(D337,数据库!$A$1:$J$64584,7,FALSE)</f>
        <v>红针</v>
      </c>
      <c r="E339" s="24"/>
      <c r="F339" s="69" t="s">
        <v>251</v>
      </c>
      <c r="G339" s="71" t="str">
        <f>VLOOKUP(I337,数据库!$A$1:$J$64584,6,FALSE)</f>
        <v>红针</v>
      </c>
      <c r="H339" s="71" t="s">
        <v>19</v>
      </c>
      <c r="I339" s="71" t="str">
        <f>VLOOKUP(I337,数据库!$A$1:$J$64584,7,FALSE)</f>
        <v>半剥13</v>
      </c>
      <c r="J339" s="24"/>
      <c r="K339" s="69" t="s">
        <v>251</v>
      </c>
      <c r="L339" s="71" t="str">
        <f>VLOOKUP(N337,数据库!$A$1:$J$64584,6,FALSE)</f>
        <v>红针</v>
      </c>
      <c r="M339" s="71" t="s">
        <v>19</v>
      </c>
      <c r="N339" s="71" t="str">
        <f>VLOOKUP(N337,数据库!$A$1:$J$64584,7,FALSE)</f>
        <v>半剥13</v>
      </c>
    </row>
    <row r="340" spans="1:14" ht="12.75" customHeight="1" x14ac:dyDescent="0.15">
      <c r="A340" s="71" t="s">
        <v>247</v>
      </c>
      <c r="B340" s="71" t="str">
        <f>VLOOKUP(D337,数据库!$A$1:$J$64584,5,FALSE)</f>
        <v>0.5黑</v>
      </c>
      <c r="C340" s="26" t="s">
        <v>248</v>
      </c>
      <c r="D340" s="71" t="e">
        <f>VLOOKUP(D337,数据库!A:J,11,FALSE)</f>
        <v>#REF!</v>
      </c>
      <c r="E340" s="24"/>
      <c r="F340" s="70" t="s">
        <v>247</v>
      </c>
      <c r="G340" s="71" t="str">
        <f>VLOOKUP(I337,数据库!$A$1:$J$64584,5,FALSE)</f>
        <v>0.5黑</v>
      </c>
      <c r="H340" s="26" t="s">
        <v>248</v>
      </c>
      <c r="I340" s="71" t="e">
        <f>VLOOKUP(I337,数据库!$A$1:$J$64584,11,FALSE)</f>
        <v>#REF!</v>
      </c>
      <c r="J340" s="24"/>
      <c r="K340" s="70" t="s">
        <v>247</v>
      </c>
      <c r="L340" s="71" t="str">
        <f>VLOOKUP(N337,数据库!$A$1:$J$64584,5,FALSE)</f>
        <v>0.5黑</v>
      </c>
      <c r="M340" s="26" t="s">
        <v>248</v>
      </c>
      <c r="N340" s="26" t="e">
        <f>VLOOKUP(N337,数据库!$A$1:$J$64584,11,FALSE)</f>
        <v>#REF!</v>
      </c>
    </row>
    <row r="341" spans="1:14" ht="12.75" customHeight="1" x14ac:dyDescent="0.15">
      <c r="A341" s="71" t="s">
        <v>249</v>
      </c>
      <c r="B341" s="71">
        <f>VLOOKUP(D337,数据库!$A$1:$J$64584,10,FALSE)</f>
        <v>0</v>
      </c>
      <c r="C341" s="70" t="s">
        <v>280</v>
      </c>
      <c r="D341" s="26">
        <v>20</v>
      </c>
      <c r="E341" s="24"/>
      <c r="F341" s="70" t="s">
        <v>249</v>
      </c>
      <c r="G341" s="71">
        <f>VLOOKUP(I337,数据库!$A$1:$J$64584,10,FALSE)</f>
        <v>0</v>
      </c>
      <c r="H341" s="70" t="s">
        <v>280</v>
      </c>
      <c r="I341" s="26">
        <v>20</v>
      </c>
      <c r="J341" s="24"/>
      <c r="K341" s="70" t="s">
        <v>249</v>
      </c>
      <c r="L341" s="67">
        <f>VLOOKUP(N337,数据库!$A$1:$J$64584,10,FALSE)</f>
        <v>0</v>
      </c>
      <c r="M341" s="68" t="s">
        <v>280</v>
      </c>
      <c r="N341" s="68">
        <v>20</v>
      </c>
    </row>
    <row r="342" spans="1:14" ht="12.75" customHeight="1" x14ac:dyDescent="0.15">
      <c r="A342" s="71" t="s">
        <v>250</v>
      </c>
      <c r="B342" s="285" t="str">
        <f>VLOOKUP(D337,数据库!$A$1:$J$64584,4,FALSE)</f>
        <v>接地保护装置</v>
      </c>
      <c r="C342" s="287"/>
      <c r="D342" s="287"/>
      <c r="E342" s="24"/>
      <c r="F342" s="71" t="s">
        <v>250</v>
      </c>
      <c r="G342" s="285" t="str">
        <f>VLOOKUP(I337,数据库!$A$1:$J$64584,4,FALSE)</f>
        <v>有相序继电器</v>
      </c>
      <c r="H342" s="286"/>
      <c r="I342" s="287"/>
      <c r="J342" s="24"/>
      <c r="K342" s="64" t="s">
        <v>250</v>
      </c>
      <c r="L342" s="285" t="str">
        <f>VLOOKUP(N337,数据库!$A$1:$J$64584,4,FALSE)</f>
        <v>有相序继电器</v>
      </c>
      <c r="M342" s="287"/>
      <c r="N342" s="287"/>
    </row>
    <row r="343" spans="1:14" ht="12.75" customHeight="1" x14ac:dyDescent="0.15">
      <c r="A343" s="13"/>
      <c r="B343" s="13"/>
      <c r="C343" s="13"/>
      <c r="D343" s="46"/>
      <c r="E343" s="13"/>
      <c r="F343" s="46"/>
      <c r="G343" s="13"/>
      <c r="H343" s="13"/>
      <c r="I343" s="46"/>
      <c r="J343" s="13"/>
      <c r="K343" s="46"/>
      <c r="L343" s="13"/>
      <c r="M343" s="13"/>
      <c r="N343" s="13"/>
    </row>
    <row r="344" spans="1:14" ht="12.75" customHeight="1" x14ac:dyDescent="0.15">
      <c r="A344" s="288" t="s">
        <v>304</v>
      </c>
      <c r="B344" s="287"/>
      <c r="C344" s="70" t="s">
        <v>0</v>
      </c>
      <c r="D344" s="71">
        <f>D337+3</f>
        <v>355</v>
      </c>
      <c r="E344" s="24"/>
      <c r="F344" s="288" t="s">
        <v>304</v>
      </c>
      <c r="G344" s="287"/>
      <c r="H344" s="70" t="s">
        <v>0</v>
      </c>
      <c r="I344" s="71">
        <f>I337+3</f>
        <v>356</v>
      </c>
      <c r="J344" s="24"/>
      <c r="K344" s="288" t="s">
        <v>304</v>
      </c>
      <c r="L344" s="287"/>
      <c r="M344" s="70" t="s">
        <v>0</v>
      </c>
      <c r="N344" s="71">
        <f>N337+3</f>
        <v>357</v>
      </c>
    </row>
    <row r="345" spans="1:14" ht="12.75" customHeight="1" x14ac:dyDescent="0.15">
      <c r="A345" s="70" t="s">
        <v>16</v>
      </c>
      <c r="B345" s="71" t="str">
        <f>VLOOKUP(D344,数据库!$A$1:$J$64584,2,FALSE)</f>
        <v>XWJ/L3</v>
      </c>
      <c r="C345" s="70" t="s">
        <v>17</v>
      </c>
      <c r="D345" s="71" t="str">
        <f>VLOOKUP(D344,数据库!$A$1:$J$64584,3,FALSE)</f>
        <v>QFB2/1</v>
      </c>
      <c r="E345" s="24"/>
      <c r="F345" s="69" t="s">
        <v>16</v>
      </c>
      <c r="G345" s="71" t="str">
        <f>VLOOKUP(I344,数据库!$A$1:$J$64584,2,FALSE)</f>
        <v>XWJ/11</v>
      </c>
      <c r="H345" s="70" t="s">
        <v>17</v>
      </c>
      <c r="I345" s="71" t="str">
        <f>VLOOKUP(I344,数据库!$A$1:$J$64584,3,FALSE)</f>
        <v>MC1/A1</v>
      </c>
      <c r="J345" s="24"/>
      <c r="K345" s="69" t="s">
        <v>16</v>
      </c>
      <c r="L345" s="71" t="str">
        <f>VLOOKUP(N344,数据库!$A$1:$J$64584,2,FALSE)</f>
        <v>XWJ/14</v>
      </c>
      <c r="M345" s="70" t="s">
        <v>17</v>
      </c>
      <c r="N345" s="71" t="str">
        <f>VLOOKUP(N344,数据库!$A$1:$J$64584,3,FALSE)</f>
        <v>FTK/2</v>
      </c>
    </row>
    <row r="346" spans="1:14" ht="12.75" customHeight="1" x14ac:dyDescent="0.15">
      <c r="A346" s="70" t="s">
        <v>251</v>
      </c>
      <c r="B346" s="71" t="str">
        <f>VLOOKUP(D344,数据库!$A$1:$J$64584,6,FALSE)</f>
        <v>红针</v>
      </c>
      <c r="C346" s="71" t="s">
        <v>19</v>
      </c>
      <c r="D346" s="71" t="str">
        <f>VLOOKUP(D344,数据库!$A$1:$J$64584,7,FALSE)</f>
        <v>红3</v>
      </c>
      <c r="E346" s="24"/>
      <c r="F346" s="69" t="s">
        <v>251</v>
      </c>
      <c r="G346" s="71" t="str">
        <f>VLOOKUP(I344,数据库!$A$1:$J$64584,6,FALSE)</f>
        <v>红针</v>
      </c>
      <c r="H346" s="71" t="s">
        <v>19</v>
      </c>
      <c r="I346" s="71" t="str">
        <f>VLOOKUP(I344,数据库!$A$1:$J$64584,7,FALSE)</f>
        <v>红4</v>
      </c>
      <c r="J346" s="24"/>
      <c r="K346" s="69" t="s">
        <v>251</v>
      </c>
      <c r="L346" s="71" t="str">
        <f>VLOOKUP(N344,数据库!$A$1:$J$64584,6,FALSE)</f>
        <v>红针</v>
      </c>
      <c r="M346" s="71" t="s">
        <v>19</v>
      </c>
      <c r="N346" s="71" t="str">
        <f>VLOOKUP(N344,数据库!$A$1:$J$64584,7,FALSE)</f>
        <v>红4</v>
      </c>
    </row>
    <row r="347" spans="1:14" ht="12.75" customHeight="1" x14ac:dyDescent="0.15">
      <c r="A347" s="71" t="s">
        <v>247</v>
      </c>
      <c r="B347" s="71" t="str">
        <f>VLOOKUP(D344,数据库!$A$1:$J$64584,5,FALSE)</f>
        <v>0.5黑</v>
      </c>
      <c r="C347" s="26" t="s">
        <v>248</v>
      </c>
      <c r="D347" s="71" t="e">
        <f>VLOOKUP(D344,数据库!A:J,11,FALSE)</f>
        <v>#REF!</v>
      </c>
      <c r="E347" s="24"/>
      <c r="F347" s="70" t="s">
        <v>247</v>
      </c>
      <c r="G347" s="71" t="str">
        <f>VLOOKUP(I344,数据库!$A$1:$J$64584,5,FALSE)</f>
        <v>0.5黑</v>
      </c>
      <c r="H347" s="26" t="s">
        <v>248</v>
      </c>
      <c r="I347" s="71" t="e">
        <f>VLOOKUP(I344,数据库!$A$1:$J$64584,11,FALSE)</f>
        <v>#REF!</v>
      </c>
      <c r="J347" s="24"/>
      <c r="K347" s="70" t="s">
        <v>247</v>
      </c>
      <c r="L347" s="71" t="str">
        <f>VLOOKUP(N344,数据库!$A$1:$J$64584,5,FALSE)</f>
        <v>0.5黑</v>
      </c>
      <c r="M347" s="26" t="s">
        <v>248</v>
      </c>
      <c r="N347" s="26" t="e">
        <f>VLOOKUP(N344,数据库!$A$1:$J$64584,11,FALSE)</f>
        <v>#REF!</v>
      </c>
    </row>
    <row r="348" spans="1:14" ht="12.75" customHeight="1" x14ac:dyDescent="0.15">
      <c r="A348" s="71" t="s">
        <v>249</v>
      </c>
      <c r="B348" s="71">
        <f>VLOOKUP(D344,数据库!$A$1:$J$64584,10,FALSE)</f>
        <v>0</v>
      </c>
      <c r="C348" s="70" t="s">
        <v>280</v>
      </c>
      <c r="D348" s="26">
        <v>20</v>
      </c>
      <c r="E348" s="24"/>
      <c r="F348" s="70" t="s">
        <v>249</v>
      </c>
      <c r="G348" s="71">
        <f>VLOOKUP(I344,数据库!$A$1:$J$64584,10,FALSE)</f>
        <v>0</v>
      </c>
      <c r="H348" s="70" t="s">
        <v>280</v>
      </c>
      <c r="I348" s="26">
        <v>20</v>
      </c>
      <c r="J348" s="24"/>
      <c r="K348" s="70" t="s">
        <v>249</v>
      </c>
      <c r="L348" s="67">
        <f>VLOOKUP(N344,数据库!$A$1:$J$64584,10,FALSE)</f>
        <v>0</v>
      </c>
      <c r="M348" s="68" t="s">
        <v>280</v>
      </c>
      <c r="N348" s="68">
        <v>20</v>
      </c>
    </row>
    <row r="349" spans="1:14" ht="12.75" customHeight="1" x14ac:dyDescent="0.15">
      <c r="A349" s="71" t="s">
        <v>250</v>
      </c>
      <c r="B349" s="285" t="str">
        <f>VLOOKUP(D344,数据库!$A$1:$J$64584,4,FALSE)</f>
        <v>有相序继电器</v>
      </c>
      <c r="C349" s="287"/>
      <c r="D349" s="287"/>
      <c r="E349" s="24"/>
      <c r="F349" s="71" t="s">
        <v>250</v>
      </c>
      <c r="G349" s="285" t="str">
        <f>VLOOKUP(I344,数据库!$A$1:$J$64584,4,FALSE)</f>
        <v>有封星接触器+相序继电器</v>
      </c>
      <c r="H349" s="286"/>
      <c r="I349" s="287"/>
      <c r="J349" s="24"/>
      <c r="K349" s="64" t="s">
        <v>250</v>
      </c>
      <c r="L349" s="285" t="str">
        <f>VLOOKUP(N344,数据库!$A$1:$J$64584,4,FALSE)</f>
        <v>有相序继电器</v>
      </c>
      <c r="M349" s="287"/>
      <c r="N349" s="287"/>
    </row>
    <row r="350" spans="1:14" ht="12.75" customHeight="1" x14ac:dyDescent="0.15">
      <c r="A350" s="13"/>
      <c r="B350" s="13"/>
      <c r="C350" s="13"/>
      <c r="D350" s="46"/>
      <c r="E350" s="13"/>
      <c r="F350" s="46"/>
      <c r="G350" s="13"/>
      <c r="H350" s="13"/>
      <c r="I350" s="46"/>
      <c r="J350" s="13"/>
      <c r="K350" s="46"/>
      <c r="L350" s="13"/>
      <c r="M350" s="13"/>
      <c r="N350" s="13"/>
    </row>
    <row r="351" spans="1:14" ht="12.75" customHeight="1" x14ac:dyDescent="0.15">
      <c r="A351" s="288" t="s">
        <v>304</v>
      </c>
      <c r="B351" s="287"/>
      <c r="C351" s="70" t="s">
        <v>0</v>
      </c>
      <c r="D351" s="71">
        <f>D344+3</f>
        <v>358</v>
      </c>
      <c r="E351" s="24"/>
      <c r="F351" s="288" t="s">
        <v>304</v>
      </c>
      <c r="G351" s="287"/>
      <c r="H351" s="70" t="s">
        <v>0</v>
      </c>
      <c r="I351" s="71">
        <f>I344+3</f>
        <v>359</v>
      </c>
      <c r="J351" s="24"/>
      <c r="K351" s="288" t="s">
        <v>304</v>
      </c>
      <c r="L351" s="287"/>
      <c r="M351" s="70" t="s">
        <v>0</v>
      </c>
      <c r="N351" s="71">
        <f>N344+3</f>
        <v>360</v>
      </c>
    </row>
    <row r="352" spans="1:14" ht="12.75" customHeight="1" x14ac:dyDescent="0.15">
      <c r="A352" s="70" t="s">
        <v>16</v>
      </c>
      <c r="B352" s="71" t="str">
        <f>VLOOKUP(D351,数据库!$A$1:$J$64584,2,FALSE)</f>
        <v>数字适配器/POWER/+</v>
      </c>
      <c r="C352" s="70" t="s">
        <v>17</v>
      </c>
      <c r="D352" s="71" t="str">
        <f>VLOOKUP(D351,数据库!$A$1:$J$64584,3,FALSE)</f>
        <v>CE24</v>
      </c>
      <c r="E352" s="24"/>
      <c r="F352" s="69" t="s">
        <v>16</v>
      </c>
      <c r="G352" s="71" t="str">
        <f>VLOOKUP(I351,数据库!$A$1:$J$64584,2,FALSE)</f>
        <v>数字适配器/POWER/-</v>
      </c>
      <c r="H352" s="70" t="s">
        <v>17</v>
      </c>
      <c r="I352" s="71" t="str">
        <f>VLOOKUP(I351,数据库!$A$1:$J$64584,3,FALSE)</f>
        <v>CE24N</v>
      </c>
      <c r="J352" s="24"/>
      <c r="K352" s="69" t="s">
        <v>16</v>
      </c>
      <c r="L352" s="71" t="str">
        <f>VLOOKUP(N351,数据库!$A$1:$J$64584,2,FALSE)</f>
        <v>数字适配器/POWER/PE</v>
      </c>
      <c r="M352" s="70" t="s">
        <v>17</v>
      </c>
      <c r="N352" s="71" t="str">
        <f>VLOOKUP(N351,数据库!$A$1:$J$64584,3,FALSE)</f>
        <v>PE</v>
      </c>
    </row>
    <row r="353" spans="1:14" ht="12.75" customHeight="1" x14ac:dyDescent="0.15">
      <c r="A353" s="70" t="s">
        <v>251</v>
      </c>
      <c r="B353" s="71" t="str">
        <f>VLOOKUP(D351,数据库!$A$1:$J$64584,6,FALSE)</f>
        <v>半剥5</v>
      </c>
      <c r="C353" s="71" t="s">
        <v>19</v>
      </c>
      <c r="D353" s="71" t="str">
        <f>VLOOKUP(D351,数据库!$A$1:$J$64584,7,FALSE)</f>
        <v>红4</v>
      </c>
      <c r="E353" s="24"/>
      <c r="F353" s="69" t="s">
        <v>251</v>
      </c>
      <c r="G353" s="71" t="str">
        <f>VLOOKUP(I351,数据库!$A$1:$J$64584,6,FALSE)</f>
        <v>半剥6.5</v>
      </c>
      <c r="H353" s="71" t="s">
        <v>19</v>
      </c>
      <c r="I353" s="71" t="str">
        <f>VLOOKUP(I351,数据库!$A$1:$J$64584,7,FALSE)</f>
        <v>半剥13</v>
      </c>
      <c r="J353" s="24"/>
      <c r="K353" s="69" t="s">
        <v>251</v>
      </c>
      <c r="L353" s="71" t="str">
        <f>VLOOKUP(N351,数据库!$A$1:$J$64584,6,FALSE)</f>
        <v>半剥5</v>
      </c>
      <c r="M353" s="71" t="s">
        <v>19</v>
      </c>
      <c r="N353" s="71" t="str">
        <f>VLOOKUP(N351,数据库!$A$1:$J$64584,7,FALSE)</f>
        <v>蓝6圆</v>
      </c>
    </row>
    <row r="354" spans="1:14" ht="12.75" customHeight="1" x14ac:dyDescent="0.15">
      <c r="A354" s="71" t="s">
        <v>247</v>
      </c>
      <c r="B354" s="71" t="str">
        <f>VLOOKUP(D351,数据库!$A$1:$J$64584,5,FALSE)</f>
        <v>0.5黑</v>
      </c>
      <c r="C354" s="26" t="s">
        <v>248</v>
      </c>
      <c r="D354" s="71" t="e">
        <f>VLOOKUP(D351,数据库!A:J,11,FALSE)</f>
        <v>#REF!</v>
      </c>
      <c r="E354" s="24"/>
      <c r="F354" s="70" t="s">
        <v>247</v>
      </c>
      <c r="G354" s="71" t="str">
        <f>VLOOKUP(I351,数据库!$A$1:$J$64584,5,FALSE)</f>
        <v>0.5黑</v>
      </c>
      <c r="H354" s="26" t="s">
        <v>248</v>
      </c>
      <c r="I354" s="71" t="e">
        <f>VLOOKUP(I351,数据库!$A$1:$J$64584,11,FALSE)</f>
        <v>#REF!</v>
      </c>
      <c r="J354" s="24"/>
      <c r="K354" s="70" t="s">
        <v>247</v>
      </c>
      <c r="L354" s="71" t="str">
        <f>VLOOKUP(N351,数据库!$A$1:$J$64584,5,FALSE)</f>
        <v>2.5黄绿</v>
      </c>
      <c r="M354" s="26" t="s">
        <v>248</v>
      </c>
      <c r="N354" s="26" t="e">
        <f>VLOOKUP(N351,数据库!$A$1:$J$64584,11,FALSE)</f>
        <v>#REF!</v>
      </c>
    </row>
    <row r="355" spans="1:14" ht="12.75" customHeight="1" x14ac:dyDescent="0.15">
      <c r="A355" s="71" t="s">
        <v>249</v>
      </c>
      <c r="B355" s="71">
        <f>VLOOKUP(D351,数据库!$A$1:$J$64584,10,FALSE)</f>
        <v>0</v>
      </c>
      <c r="C355" s="70" t="s">
        <v>280</v>
      </c>
      <c r="D355" s="26">
        <v>20</v>
      </c>
      <c r="E355" s="24"/>
      <c r="F355" s="70" t="s">
        <v>249</v>
      </c>
      <c r="G355" s="71">
        <f>VLOOKUP(I351,数据库!$A$1:$J$64584,10,FALSE)</f>
        <v>0</v>
      </c>
      <c r="H355" s="70" t="s">
        <v>280</v>
      </c>
      <c r="I355" s="26">
        <v>20</v>
      </c>
      <c r="J355" s="24"/>
      <c r="K355" s="70" t="s">
        <v>249</v>
      </c>
      <c r="L355" s="67">
        <f>VLOOKUP(N351,数据库!$A$1:$J$64584,10,FALSE)</f>
        <v>0</v>
      </c>
      <c r="M355" s="68" t="s">
        <v>280</v>
      </c>
      <c r="N355" s="68">
        <v>20</v>
      </c>
    </row>
    <row r="356" spans="1:14" ht="12.75" customHeight="1" x14ac:dyDescent="0.15">
      <c r="A356" s="71" t="s">
        <v>250</v>
      </c>
      <c r="B356" s="285" t="str">
        <f>VLOOKUP(D351,数据库!$A$1:$J$64584,4,FALSE)</f>
        <v>数字视频传输</v>
      </c>
      <c r="C356" s="287"/>
      <c r="D356" s="287"/>
      <c r="E356" s="24"/>
      <c r="F356" s="71" t="s">
        <v>250</v>
      </c>
      <c r="G356" s="285" t="str">
        <f>VLOOKUP(I351,数据库!$A$1:$J$64584,4,FALSE)</f>
        <v>数字视频传输</v>
      </c>
      <c r="H356" s="286"/>
      <c r="I356" s="287"/>
      <c r="J356" s="24"/>
      <c r="K356" s="64" t="s">
        <v>250</v>
      </c>
      <c r="L356" s="285" t="str">
        <f>VLOOKUP(N351,数据库!$A$1:$J$64584,4,FALSE)</f>
        <v>数字视频传输</v>
      </c>
      <c r="M356" s="287"/>
      <c r="N356" s="287"/>
    </row>
    <row r="357" spans="1:14" ht="12.75" customHeight="1" x14ac:dyDescent="0.15">
      <c r="A357" s="13"/>
      <c r="B357" s="13"/>
      <c r="C357" s="13"/>
      <c r="D357" s="46"/>
      <c r="E357" s="13"/>
      <c r="F357" s="46"/>
      <c r="G357" s="13"/>
      <c r="H357" s="13"/>
      <c r="I357" s="46"/>
      <c r="J357" s="13"/>
      <c r="K357" s="46"/>
      <c r="L357" s="13"/>
      <c r="M357" s="13"/>
      <c r="N357" s="13"/>
    </row>
    <row r="358" spans="1:14" ht="12.75" customHeight="1" x14ac:dyDescent="0.15">
      <c r="A358" s="288" t="s">
        <v>304</v>
      </c>
      <c r="B358" s="287"/>
      <c r="C358" s="70" t="s">
        <v>0</v>
      </c>
      <c r="D358" s="71">
        <f>D351+3</f>
        <v>361</v>
      </c>
      <c r="E358" s="24"/>
      <c r="F358" s="288" t="s">
        <v>304</v>
      </c>
      <c r="G358" s="287"/>
      <c r="H358" s="70" t="s">
        <v>0</v>
      </c>
      <c r="I358" s="71">
        <f>I351+3</f>
        <v>362</v>
      </c>
      <c r="J358" s="24"/>
      <c r="K358" s="288" t="s">
        <v>304</v>
      </c>
      <c r="L358" s="287"/>
      <c r="M358" s="70" t="s">
        <v>0</v>
      </c>
      <c r="N358" s="71">
        <v>362.1</v>
      </c>
    </row>
    <row r="359" spans="1:14" ht="12.75" customHeight="1" x14ac:dyDescent="0.15">
      <c r="A359" s="70" t="s">
        <v>16</v>
      </c>
      <c r="B359" s="71" t="str">
        <f>VLOOKUP(D358,数据库!$A$1:$J$64584,2,FALSE)</f>
        <v>数字适配器/LINE/L1</v>
      </c>
      <c r="C359" s="70" t="s">
        <v>17</v>
      </c>
      <c r="D359" s="71" t="str">
        <f>VLOOKUP(D358,数据库!$A$1:$J$64584,3,FALSE)</f>
        <v>KZ/9</v>
      </c>
      <c r="E359" s="24"/>
      <c r="F359" s="69" t="s">
        <v>16</v>
      </c>
      <c r="G359" s="71" t="str">
        <f>VLOOKUP(I358,数据库!$A$1:$J$64584,2,FALSE)</f>
        <v>数字适配器/LINE/L2</v>
      </c>
      <c r="H359" s="70" t="s">
        <v>17</v>
      </c>
      <c r="I359" s="71" t="str">
        <f>VLOOKUP(I358,数据库!$A$1:$J$64584,3,FALSE)</f>
        <v>KZ/10</v>
      </c>
      <c r="J359" s="24"/>
      <c r="K359" s="69" t="s">
        <v>16</v>
      </c>
      <c r="L359" s="71" t="e">
        <f>VLOOKUP(N358,数据库!$A$1:$J$64584,2,FALSE)</f>
        <v>#N/A</v>
      </c>
      <c r="M359" s="70" t="s">
        <v>17</v>
      </c>
      <c r="N359" s="71" t="e">
        <f>VLOOKUP(N358,数据库!$A$1:$J$64584,3,FALSE)</f>
        <v>#N/A</v>
      </c>
    </row>
    <row r="360" spans="1:14" ht="12.75" customHeight="1" x14ac:dyDescent="0.15">
      <c r="A360" s="70" t="s">
        <v>251</v>
      </c>
      <c r="B360" s="71" t="str">
        <f>VLOOKUP(D358,数据库!$A$1:$J$64584,6,FALSE)</f>
        <v>半剥5</v>
      </c>
      <c r="C360" s="71" t="s">
        <v>19</v>
      </c>
      <c r="D360" s="71" t="str">
        <f>VLOOKUP(D358,数据库!$A$1:$J$64584,7,FALSE)</f>
        <v>5556T</v>
      </c>
      <c r="E360" s="24"/>
      <c r="F360" s="69" t="s">
        <v>251</v>
      </c>
      <c r="G360" s="71" t="str">
        <f>VLOOKUP(I358,数据库!$A$1:$J$64584,6,FALSE)</f>
        <v>半剥5</v>
      </c>
      <c r="H360" s="71" t="s">
        <v>19</v>
      </c>
      <c r="I360" s="71" t="str">
        <f>VLOOKUP(I358,数据库!$A$1:$J$64584,7,FALSE)</f>
        <v>5556T</v>
      </c>
      <c r="J360" s="24"/>
      <c r="K360" s="69" t="s">
        <v>251</v>
      </c>
      <c r="L360" s="71" t="e">
        <f>VLOOKUP(N358,数据库!$A$1:$J$64584,6,FALSE)</f>
        <v>#N/A</v>
      </c>
      <c r="M360" s="71" t="s">
        <v>19</v>
      </c>
      <c r="N360" s="71" t="e">
        <f>VLOOKUP(N358,数据库!$A$1:$J$64584,7,FALSE)</f>
        <v>#N/A</v>
      </c>
    </row>
    <row r="361" spans="1:14" ht="12.75" customHeight="1" x14ac:dyDescent="0.15">
      <c r="A361" s="71" t="s">
        <v>247</v>
      </c>
      <c r="B361" s="71" t="str">
        <f>VLOOKUP(D358,数据库!$A$1:$J$64584,5,FALSE)</f>
        <v>0.5黑</v>
      </c>
      <c r="C361" s="26" t="s">
        <v>248</v>
      </c>
      <c r="D361" s="71" t="e">
        <f>VLOOKUP(D358,数据库!A:J,11,FALSE)</f>
        <v>#REF!</v>
      </c>
      <c r="E361" s="24"/>
      <c r="F361" s="70" t="s">
        <v>247</v>
      </c>
      <c r="G361" s="71" t="str">
        <f>VLOOKUP(I358,数据库!$A$1:$J$64584,5,FALSE)</f>
        <v>0.5黑</v>
      </c>
      <c r="H361" s="26" t="s">
        <v>248</v>
      </c>
      <c r="I361" s="71" t="e">
        <f>VLOOKUP(I358,数据库!$A$1:$J$64584,11,FALSE)</f>
        <v>#REF!</v>
      </c>
      <c r="J361" s="24"/>
      <c r="K361" s="70" t="s">
        <v>247</v>
      </c>
      <c r="L361" s="71" t="e">
        <f>VLOOKUP(N358,数据库!$A$1:$J$64584,5,FALSE)</f>
        <v>#N/A</v>
      </c>
      <c r="M361" s="26" t="s">
        <v>248</v>
      </c>
      <c r="N361" s="26" t="e">
        <f>VLOOKUP(N358,数据库!$A$1:$J$64584,11,FALSE)</f>
        <v>#N/A</v>
      </c>
    </row>
    <row r="362" spans="1:14" ht="12.75" customHeight="1" x14ac:dyDescent="0.15">
      <c r="A362" s="71" t="s">
        <v>249</v>
      </c>
      <c r="B362" s="71">
        <f>VLOOKUP(D358,数据库!$A$1:$J$64584,10,FALSE)</f>
        <v>0</v>
      </c>
      <c r="C362" s="70" t="s">
        <v>280</v>
      </c>
      <c r="D362" s="26">
        <v>20</v>
      </c>
      <c r="E362" s="24"/>
      <c r="F362" s="70" t="s">
        <v>249</v>
      </c>
      <c r="G362" s="71">
        <f>VLOOKUP(I358,数据库!$A$1:$J$64584,10,FALSE)</f>
        <v>0</v>
      </c>
      <c r="H362" s="70" t="s">
        <v>280</v>
      </c>
      <c r="I362" s="26">
        <v>20</v>
      </c>
      <c r="J362" s="24"/>
      <c r="K362" s="70" t="s">
        <v>249</v>
      </c>
      <c r="L362" s="67" t="e">
        <f>VLOOKUP(N358,数据库!$A$1:$J$64584,10,FALSE)</f>
        <v>#N/A</v>
      </c>
      <c r="M362" s="68" t="s">
        <v>280</v>
      </c>
      <c r="N362" s="68">
        <v>20</v>
      </c>
    </row>
    <row r="363" spans="1:14" ht="12.75" customHeight="1" x14ac:dyDescent="0.15">
      <c r="A363" s="71" t="s">
        <v>250</v>
      </c>
      <c r="B363" s="285" t="str">
        <f>VLOOKUP(D358,数据库!$A$1:$J$64584,4,FALSE)</f>
        <v>数字视频传输</v>
      </c>
      <c r="C363" s="287"/>
      <c r="D363" s="287"/>
      <c r="E363" s="24"/>
      <c r="F363" s="71" t="s">
        <v>250</v>
      </c>
      <c r="G363" s="285" t="str">
        <f>VLOOKUP(I358,数据库!$A$1:$J$64584,4,FALSE)</f>
        <v>数字视频传输</v>
      </c>
      <c r="H363" s="286"/>
      <c r="I363" s="287"/>
      <c r="J363" s="24"/>
      <c r="K363" s="64" t="s">
        <v>250</v>
      </c>
      <c r="L363" s="285" t="e">
        <f>VLOOKUP(N358,数据库!$A$1:$J$64584,4,FALSE)</f>
        <v>#N/A</v>
      </c>
      <c r="M363" s="287"/>
      <c r="N363" s="287"/>
    </row>
    <row r="364" spans="1:14" ht="12.75" customHeight="1" x14ac:dyDescent="0.15">
      <c r="A364" s="13"/>
      <c r="B364" s="13"/>
      <c r="C364" s="13"/>
      <c r="D364" s="46"/>
      <c r="E364" s="13"/>
      <c r="F364" s="46"/>
      <c r="G364" s="13"/>
      <c r="H364" s="13"/>
      <c r="I364" s="46"/>
      <c r="J364" s="13"/>
      <c r="K364" s="46"/>
      <c r="L364" s="13"/>
      <c r="M364" s="13"/>
      <c r="N364" s="13"/>
    </row>
    <row r="365" spans="1:14" ht="12.75" customHeight="1" x14ac:dyDescent="0.15">
      <c r="A365" s="288" t="s">
        <v>304</v>
      </c>
      <c r="B365" s="287"/>
      <c r="C365" s="70" t="s">
        <v>0</v>
      </c>
      <c r="D365" s="71">
        <v>362.2</v>
      </c>
      <c r="E365" s="24"/>
      <c r="F365" s="288" t="s">
        <v>304</v>
      </c>
      <c r="G365" s="287"/>
      <c r="H365" s="70" t="s">
        <v>0</v>
      </c>
      <c r="I365" s="71">
        <v>362.3</v>
      </c>
      <c r="J365" s="24"/>
      <c r="K365" s="288" t="s">
        <v>304</v>
      </c>
      <c r="L365" s="287"/>
      <c r="M365" s="70" t="s">
        <v>0</v>
      </c>
      <c r="N365" s="71">
        <v>363</v>
      </c>
    </row>
    <row r="366" spans="1:14" ht="12.75" customHeight="1" x14ac:dyDescent="0.15">
      <c r="A366" s="70" t="s">
        <v>16</v>
      </c>
      <c r="B366" s="71" t="e">
        <f>VLOOKUP(D365,数据库!$A$1:$J$64584,2,FALSE)</f>
        <v>#N/A</v>
      </c>
      <c r="C366" s="70" t="s">
        <v>17</v>
      </c>
      <c r="D366" s="71" t="e">
        <f>VLOOKUP(D365,数据库!$A$1:$J$64584,3,FALSE)</f>
        <v>#N/A</v>
      </c>
      <c r="E366" s="24"/>
      <c r="F366" s="69" t="s">
        <v>16</v>
      </c>
      <c r="G366" s="71" t="e">
        <f>VLOOKUP(I365,数据库!$A$1:$J$64584,2,FALSE)</f>
        <v>#N/A</v>
      </c>
      <c r="H366" s="70" t="s">
        <v>17</v>
      </c>
      <c r="I366" s="71" t="e">
        <f>VLOOKUP(I365,数据库!$A$1:$J$64584,3,FALSE)</f>
        <v>#N/A</v>
      </c>
      <c r="J366" s="24"/>
      <c r="K366" s="69" t="s">
        <v>16</v>
      </c>
      <c r="L366" s="71" t="str">
        <f>VLOOKUP(N365,数据库!$A$1:$J$64584,2,FALSE)</f>
        <v>对讲机/+</v>
      </c>
      <c r="M366" s="70" t="s">
        <v>17</v>
      </c>
      <c r="N366" s="71" t="str">
        <f>VLOOKUP(N365,数据库!$A$1:$J$64584,3,FALSE)</f>
        <v>解码板/+</v>
      </c>
    </row>
    <row r="367" spans="1:14" ht="12.75" customHeight="1" x14ac:dyDescent="0.15">
      <c r="A367" s="70" t="s">
        <v>251</v>
      </c>
      <c r="B367" s="71" t="e">
        <f>VLOOKUP(D365,数据库!$A$1:$J$64584,6,FALSE)</f>
        <v>#N/A</v>
      </c>
      <c r="C367" s="71" t="s">
        <v>19</v>
      </c>
      <c r="D367" s="71" t="e">
        <f>VLOOKUP(D365,数据库!$A$1:$J$64584,7,FALSE)</f>
        <v>#N/A</v>
      </c>
      <c r="E367" s="24"/>
      <c r="F367" s="69" t="s">
        <v>251</v>
      </c>
      <c r="G367" s="71" t="e">
        <f>VLOOKUP(I365,数据库!$A$1:$J$64584,6,FALSE)</f>
        <v>#N/A</v>
      </c>
      <c r="H367" s="71" t="s">
        <v>19</v>
      </c>
      <c r="I367" s="71" t="e">
        <f>VLOOKUP(I365,数据库!$A$1:$J$64584,7,FALSE)</f>
        <v>#N/A</v>
      </c>
      <c r="J367" s="24"/>
      <c r="K367" s="69" t="s">
        <v>251</v>
      </c>
      <c r="L367" s="71" t="str">
        <f>VLOOKUP(N365,数据库!$A$1:$J$64584,6,FALSE)</f>
        <v>红4</v>
      </c>
      <c r="M367" s="71" t="s">
        <v>19</v>
      </c>
      <c r="N367" s="71" t="str">
        <f>VLOOKUP(N365,数据库!$A$1:$J$64584,7,FALSE)</f>
        <v>红4</v>
      </c>
    </row>
    <row r="368" spans="1:14" ht="12.75" customHeight="1" x14ac:dyDescent="0.15">
      <c r="A368" s="71" t="s">
        <v>247</v>
      </c>
      <c r="B368" s="71" t="e">
        <f>VLOOKUP(D365,数据库!$A$1:$J$64584,5,FALSE)</f>
        <v>#N/A</v>
      </c>
      <c r="C368" s="26" t="s">
        <v>248</v>
      </c>
      <c r="D368" s="71" t="e">
        <f>VLOOKUP(D365,数据库!A:J,11,FALSE)</f>
        <v>#N/A</v>
      </c>
      <c r="E368" s="24"/>
      <c r="F368" s="70" t="s">
        <v>247</v>
      </c>
      <c r="G368" s="71" t="e">
        <f>VLOOKUP(I365,数据库!$A$1:$J$64584,5,FALSE)</f>
        <v>#N/A</v>
      </c>
      <c r="H368" s="26" t="s">
        <v>248</v>
      </c>
      <c r="I368" s="71" t="e">
        <f>VLOOKUP(I365,数据库!$A$1:$J$64584,11,FALSE)</f>
        <v>#N/A</v>
      </c>
      <c r="J368" s="24"/>
      <c r="K368" s="70" t="s">
        <v>247</v>
      </c>
      <c r="L368" s="71" t="str">
        <f>VLOOKUP(N365,数据库!$A$1:$J$64584,5,FALSE)</f>
        <v>0.5黑</v>
      </c>
      <c r="M368" s="26" t="s">
        <v>248</v>
      </c>
      <c r="N368" s="26" t="e">
        <f>VLOOKUP(N365,数据库!$A$1:$J$64584,11,FALSE)</f>
        <v>#REF!</v>
      </c>
    </row>
    <row r="369" spans="1:14" ht="12.75" customHeight="1" x14ac:dyDescent="0.15">
      <c r="A369" s="71" t="s">
        <v>249</v>
      </c>
      <c r="B369" s="71" t="e">
        <f>VLOOKUP(D365,数据库!$A$1:$J$64584,10,FALSE)</f>
        <v>#N/A</v>
      </c>
      <c r="C369" s="70" t="s">
        <v>280</v>
      </c>
      <c r="D369" s="26">
        <v>20</v>
      </c>
      <c r="E369" s="24"/>
      <c r="F369" s="70" t="s">
        <v>249</v>
      </c>
      <c r="G369" s="71" t="e">
        <f>VLOOKUP(I365,数据库!$A$1:$J$64584,10,FALSE)</f>
        <v>#N/A</v>
      </c>
      <c r="H369" s="70" t="s">
        <v>280</v>
      </c>
      <c r="I369" s="26">
        <v>20</v>
      </c>
      <c r="J369" s="24"/>
      <c r="K369" s="70" t="s">
        <v>249</v>
      </c>
      <c r="L369" s="67">
        <f>VLOOKUP(N365,数据库!$A$1:$J$64584,10,FALSE)</f>
        <v>0</v>
      </c>
      <c r="M369" s="68" t="s">
        <v>280</v>
      </c>
      <c r="N369" s="68">
        <v>20</v>
      </c>
    </row>
    <row r="370" spans="1:14" ht="12.75" customHeight="1" x14ac:dyDescent="0.15">
      <c r="A370" s="71" t="s">
        <v>250</v>
      </c>
      <c r="B370" s="285" t="e">
        <f>VLOOKUP(D365,数据库!$A$1:$J$64584,4,FALSE)</f>
        <v>#N/A</v>
      </c>
      <c r="C370" s="287"/>
      <c r="D370" s="287"/>
      <c r="E370" s="24"/>
      <c r="F370" s="71" t="s">
        <v>250</v>
      </c>
      <c r="G370" s="285" t="e">
        <f>VLOOKUP(I365,数据库!$A$1:$J$64584,4,FALSE)</f>
        <v>#N/A</v>
      </c>
      <c r="H370" s="286"/>
      <c r="I370" s="287"/>
      <c r="J370" s="24"/>
      <c r="K370" s="64" t="s">
        <v>250</v>
      </c>
      <c r="L370" s="285" t="str">
        <f>VLOOKUP(N365,数据库!$A$1:$J$64584,4,FALSE)</f>
        <v>有五方通话</v>
      </c>
      <c r="M370" s="287"/>
      <c r="N370" s="287"/>
    </row>
    <row r="371" spans="1:14" ht="12.75" customHeight="1" x14ac:dyDescent="0.15">
      <c r="A371" s="13"/>
      <c r="B371" s="13"/>
      <c r="C371" s="13"/>
      <c r="D371" s="46"/>
      <c r="E371" s="13"/>
      <c r="F371" s="46"/>
      <c r="G371" s="13"/>
      <c r="H371" s="13"/>
      <c r="I371" s="46"/>
      <c r="J371" s="13"/>
      <c r="K371" s="46"/>
      <c r="L371" s="13"/>
      <c r="M371" s="13"/>
      <c r="N371" s="13"/>
    </row>
    <row r="372" spans="1:14" ht="12.75" customHeight="1" x14ac:dyDescent="0.15">
      <c r="A372" s="288" t="s">
        <v>304</v>
      </c>
      <c r="B372" s="287"/>
      <c r="C372" s="70" t="s">
        <v>0</v>
      </c>
      <c r="D372" s="71">
        <f>N365+1</f>
        <v>364</v>
      </c>
      <c r="E372" s="24"/>
      <c r="F372" s="288" t="s">
        <v>304</v>
      </c>
      <c r="G372" s="287"/>
      <c r="H372" s="70" t="s">
        <v>0</v>
      </c>
      <c r="I372" s="71">
        <f>D372+1</f>
        <v>365</v>
      </c>
      <c r="J372" s="24"/>
      <c r="K372" s="288" t="s">
        <v>304</v>
      </c>
      <c r="L372" s="287"/>
      <c r="M372" s="70" t="s">
        <v>0</v>
      </c>
      <c r="N372" s="71">
        <f>I372+1</f>
        <v>366</v>
      </c>
    </row>
    <row r="373" spans="1:14" ht="12.75" customHeight="1" x14ac:dyDescent="0.15">
      <c r="A373" s="70" t="s">
        <v>16</v>
      </c>
      <c r="B373" s="71" t="str">
        <f>VLOOKUP(D372,数据库!$A$1:$J$64584,2,FALSE)</f>
        <v>对讲机/-</v>
      </c>
      <c r="C373" s="70" t="s">
        <v>17</v>
      </c>
      <c r="D373" s="71" t="str">
        <f>VLOOKUP(D372,数据库!$A$1:$J$64584,3,FALSE)</f>
        <v>解码板/-</v>
      </c>
      <c r="E373" s="24"/>
      <c r="F373" s="69" t="s">
        <v>16</v>
      </c>
      <c r="G373" s="71" t="str">
        <f>VLOOKUP(I372,数据库!$A$1:$J$64584,2,FALSE)</f>
        <v>对讲机/R</v>
      </c>
      <c r="H373" s="70" t="s">
        <v>17</v>
      </c>
      <c r="I373" s="71" t="str">
        <f>VLOOKUP(I372,数据库!$A$1:$J$64584,3,FALSE)</f>
        <v>解码板/R</v>
      </c>
      <c r="J373" s="24"/>
      <c r="K373" s="69" t="s">
        <v>16</v>
      </c>
      <c r="L373" s="71" t="str">
        <f>VLOOKUP(N372,数据库!$A$1:$J$64584,2,FALSE)</f>
        <v>对讲机/L</v>
      </c>
      <c r="M373" s="70" t="s">
        <v>17</v>
      </c>
      <c r="N373" s="71" t="str">
        <f>VLOOKUP(N372,数据库!$A$1:$J$64584,3,FALSE)</f>
        <v>解码板/L</v>
      </c>
    </row>
    <row r="374" spans="1:14" ht="12.75" customHeight="1" x14ac:dyDescent="0.15">
      <c r="A374" s="70" t="s">
        <v>251</v>
      </c>
      <c r="B374" s="71" t="str">
        <f>VLOOKUP(D372,数据库!$A$1:$J$64584,6,FALSE)</f>
        <v>红4</v>
      </c>
      <c r="C374" s="71" t="s">
        <v>19</v>
      </c>
      <c r="D374" s="71" t="str">
        <f>VLOOKUP(D372,数据库!$A$1:$J$64584,7,FALSE)</f>
        <v>红4</v>
      </c>
      <c r="E374" s="24"/>
      <c r="F374" s="69" t="s">
        <v>251</v>
      </c>
      <c r="G374" s="71" t="str">
        <f>VLOOKUP(I372,数据库!$A$1:$J$64584,6,FALSE)</f>
        <v>红4</v>
      </c>
      <c r="H374" s="71" t="s">
        <v>19</v>
      </c>
      <c r="I374" s="71" t="str">
        <f>VLOOKUP(I372,数据库!$A$1:$J$64584,7,FALSE)</f>
        <v>红4</v>
      </c>
      <c r="J374" s="24"/>
      <c r="K374" s="69" t="s">
        <v>251</v>
      </c>
      <c r="L374" s="71" t="str">
        <f>VLOOKUP(N372,数据库!$A$1:$J$64584,6,FALSE)</f>
        <v>红4</v>
      </c>
      <c r="M374" s="71" t="s">
        <v>19</v>
      </c>
      <c r="N374" s="71" t="str">
        <f>VLOOKUP(N372,数据库!$A$1:$J$64584,7,FALSE)</f>
        <v>红4</v>
      </c>
    </row>
    <row r="375" spans="1:14" ht="12.75" customHeight="1" x14ac:dyDescent="0.15">
      <c r="A375" s="71" t="s">
        <v>247</v>
      </c>
      <c r="B375" s="71" t="str">
        <f>VLOOKUP(D372,数据库!$A$1:$J$64584,5,FALSE)</f>
        <v>0.5黑</v>
      </c>
      <c r="C375" s="26" t="s">
        <v>248</v>
      </c>
      <c r="D375" s="71" t="e">
        <f>VLOOKUP(D372,数据库!A:J,11,FALSE)</f>
        <v>#REF!</v>
      </c>
      <c r="E375" s="24"/>
      <c r="F375" s="70" t="s">
        <v>247</v>
      </c>
      <c r="G375" s="71" t="str">
        <f>VLOOKUP(I372,数据库!$A$1:$J$64584,5,FALSE)</f>
        <v>0.5黑</v>
      </c>
      <c r="H375" s="26" t="s">
        <v>248</v>
      </c>
      <c r="I375" s="71" t="e">
        <f>VLOOKUP(I372,数据库!$A$1:$J$64584,11,FALSE)</f>
        <v>#REF!</v>
      </c>
      <c r="J375" s="24"/>
      <c r="K375" s="70" t="s">
        <v>247</v>
      </c>
      <c r="L375" s="71" t="str">
        <f>VLOOKUP(N372,数据库!$A$1:$J$64584,5,FALSE)</f>
        <v>0.5黑</v>
      </c>
      <c r="M375" s="26" t="s">
        <v>248</v>
      </c>
      <c r="N375" s="26" t="e">
        <f>VLOOKUP(N372,数据库!$A$1:$J$64584,11,FALSE)</f>
        <v>#REF!</v>
      </c>
    </row>
    <row r="376" spans="1:14" ht="12.75" customHeight="1" x14ac:dyDescent="0.15">
      <c r="A376" s="71" t="s">
        <v>249</v>
      </c>
      <c r="B376" s="71">
        <f>VLOOKUP(D372,数据库!$A$1:$J$64584,10,FALSE)</f>
        <v>0</v>
      </c>
      <c r="C376" s="70" t="s">
        <v>280</v>
      </c>
      <c r="D376" s="26">
        <v>20</v>
      </c>
      <c r="E376" s="24"/>
      <c r="F376" s="70" t="s">
        <v>249</v>
      </c>
      <c r="G376" s="71">
        <f>VLOOKUP(I372,数据库!$A$1:$J$64584,10,FALSE)</f>
        <v>0</v>
      </c>
      <c r="H376" s="70" t="s">
        <v>280</v>
      </c>
      <c r="I376" s="26">
        <v>20</v>
      </c>
      <c r="J376" s="24"/>
      <c r="K376" s="70" t="s">
        <v>249</v>
      </c>
      <c r="L376" s="67">
        <f>VLOOKUP(N372,数据库!$A$1:$J$64584,10,FALSE)</f>
        <v>0</v>
      </c>
      <c r="M376" s="68" t="s">
        <v>280</v>
      </c>
      <c r="N376" s="68">
        <v>20</v>
      </c>
    </row>
    <row r="377" spans="1:14" ht="12.75" customHeight="1" x14ac:dyDescent="0.15">
      <c r="A377" s="71" t="s">
        <v>250</v>
      </c>
      <c r="B377" s="285" t="str">
        <f>VLOOKUP(D372,数据库!$A$1:$J$64584,4,FALSE)</f>
        <v>有五方通话</v>
      </c>
      <c r="C377" s="287"/>
      <c r="D377" s="287"/>
      <c r="E377" s="24"/>
      <c r="F377" s="71" t="s">
        <v>250</v>
      </c>
      <c r="G377" s="285" t="str">
        <f>VLOOKUP(I372,数据库!$A$1:$J$64584,4,FALSE)</f>
        <v>有五方通话</v>
      </c>
      <c r="H377" s="286"/>
      <c r="I377" s="287"/>
      <c r="J377" s="24"/>
      <c r="K377" s="64" t="s">
        <v>250</v>
      </c>
      <c r="L377" s="285" t="str">
        <f>VLOOKUP(N372,数据库!$A$1:$J$64584,4,FALSE)</f>
        <v>有五方通话</v>
      </c>
      <c r="M377" s="287"/>
      <c r="N377" s="287"/>
    </row>
    <row r="378" spans="1:14" ht="12.75" customHeight="1" x14ac:dyDescent="0.15">
      <c r="A378" s="13"/>
      <c r="B378" s="13"/>
      <c r="C378" s="13"/>
      <c r="D378" s="46"/>
      <c r="E378" s="13"/>
      <c r="F378" s="46"/>
      <c r="G378" s="13"/>
      <c r="H378" s="13"/>
      <c r="I378" s="46"/>
      <c r="J378" s="13"/>
      <c r="K378" s="46"/>
      <c r="L378" s="13"/>
      <c r="M378" s="13"/>
      <c r="N378" s="13"/>
    </row>
    <row r="379" spans="1:14" ht="12.75" customHeight="1" x14ac:dyDescent="0.15">
      <c r="A379" s="288" t="s">
        <v>304</v>
      </c>
      <c r="B379" s="287"/>
      <c r="C379" s="70" t="s">
        <v>0</v>
      </c>
      <c r="D379" s="71">
        <f>D372+3</f>
        <v>367</v>
      </c>
      <c r="E379" s="24"/>
      <c r="F379" s="288" t="s">
        <v>304</v>
      </c>
      <c r="G379" s="287"/>
      <c r="H379" s="70" t="s">
        <v>0</v>
      </c>
      <c r="I379" s="71">
        <f>I372+3</f>
        <v>368</v>
      </c>
      <c r="J379" s="24"/>
      <c r="K379" s="288" t="s">
        <v>304</v>
      </c>
      <c r="L379" s="287"/>
      <c r="M379" s="70" t="s">
        <v>0</v>
      </c>
      <c r="N379" s="71">
        <f>N372+3</f>
        <v>369</v>
      </c>
    </row>
    <row r="380" spans="1:14" ht="12.75" customHeight="1" x14ac:dyDescent="0.15">
      <c r="A380" s="70" t="s">
        <v>16</v>
      </c>
      <c r="B380" s="71" t="str">
        <f>VLOOKUP(D379,数据库!$A$1:$J$64584,2,FALSE)</f>
        <v>RMT/1A</v>
      </c>
      <c r="C380" s="70" t="s">
        <v>17</v>
      </c>
      <c r="D380" s="71" t="str">
        <f>VLOOKUP(D379,数据库!$A$1:$J$64584,3,FALSE)</f>
        <v>KF/1</v>
      </c>
      <c r="E380" s="24"/>
      <c r="F380" s="69" t="s">
        <v>16</v>
      </c>
      <c r="G380" s="71" t="str">
        <f>VLOOKUP(I379,数据库!$A$1:$J$64584,2,FALSE)</f>
        <v>RMT/1B</v>
      </c>
      <c r="H380" s="70" t="s">
        <v>17</v>
      </c>
      <c r="I380" s="71" t="str">
        <f>VLOOKUP(I379,数据库!$A$1:$J$64584,3,FALSE)</f>
        <v>KF/2</v>
      </c>
      <c r="J380" s="24"/>
      <c r="K380" s="69" t="s">
        <v>16</v>
      </c>
      <c r="L380" s="71" t="str">
        <f>VLOOKUP(N379,数据库!$A$1:$J$64584,2,FALSE)</f>
        <v>RMT/12V</v>
      </c>
      <c r="M380" s="70" t="s">
        <v>17</v>
      </c>
      <c r="N380" s="71" t="str">
        <f>VLOOKUP(N379,数据库!$A$1:$J$64584,3,FALSE)</f>
        <v>KF/3</v>
      </c>
    </row>
    <row r="381" spans="1:14" ht="12.75" customHeight="1" x14ac:dyDescent="0.15">
      <c r="A381" s="70" t="s">
        <v>251</v>
      </c>
      <c r="B381" s="71" t="str">
        <f>VLOOKUP(D379,数据库!$A$1:$J$64584,6,FALSE)</f>
        <v>半剥6.5</v>
      </c>
      <c r="C381" s="71" t="s">
        <v>19</v>
      </c>
      <c r="D381" s="71" t="str">
        <f>VLOOKUP(D379,数据库!$A$1:$J$64584,7,FALSE)</f>
        <v>半剥6.5/(协388：蓝针)</v>
      </c>
      <c r="E381" s="24"/>
      <c r="F381" s="69" t="s">
        <v>251</v>
      </c>
      <c r="G381" s="71" t="str">
        <f>VLOOKUP(I379,数据库!$A$1:$J$64584,6,FALSE)</f>
        <v>半剥6.5</v>
      </c>
      <c r="H381" s="71" t="s">
        <v>19</v>
      </c>
      <c r="I381" s="71" t="str">
        <f>VLOOKUP(I379,数据库!$A$1:$J$64584,7,FALSE)</f>
        <v>半剥6.5/(协389：蓝针)</v>
      </c>
      <c r="J381" s="24"/>
      <c r="K381" s="69" t="s">
        <v>251</v>
      </c>
      <c r="L381" s="71" t="str">
        <f>VLOOKUP(N379,数据库!$A$1:$J$64584,6,FALSE)</f>
        <v>半剥6.5</v>
      </c>
      <c r="M381" s="71" t="s">
        <v>19</v>
      </c>
      <c r="N381" s="71" t="str">
        <f>VLOOKUP(N379,数据库!$A$1:$J$64584,7,FALSE)</f>
        <v>半剥6.5/(协390：蓝针)</v>
      </c>
    </row>
    <row r="382" spans="1:14" ht="12.75" customHeight="1" x14ac:dyDescent="0.15">
      <c r="A382" s="71" t="s">
        <v>247</v>
      </c>
      <c r="B382" s="71" t="str">
        <f>VLOOKUP(D379,数据库!$A$1:$J$64584,5,FALSE)</f>
        <v>0.5黑</v>
      </c>
      <c r="C382" s="26" t="s">
        <v>248</v>
      </c>
      <c r="D382" s="71" t="e">
        <f>VLOOKUP(D379,数据库!A:J,11,FALSE)</f>
        <v>#REF!</v>
      </c>
      <c r="E382" s="24"/>
      <c r="F382" s="70" t="s">
        <v>247</v>
      </c>
      <c r="G382" s="71" t="str">
        <f>VLOOKUP(I379,数据库!$A$1:$J$64584,5,FALSE)</f>
        <v>0.5黑</v>
      </c>
      <c r="H382" s="26" t="s">
        <v>248</v>
      </c>
      <c r="I382" s="71" t="e">
        <f>VLOOKUP(I379,数据库!$A$1:$J$64584,11,FALSE)</f>
        <v>#REF!</v>
      </c>
      <c r="J382" s="24"/>
      <c r="K382" s="70" t="s">
        <v>247</v>
      </c>
      <c r="L382" s="71" t="str">
        <f>VLOOKUP(N379,数据库!$A$1:$J$64584,5,FALSE)</f>
        <v>0.5黑</v>
      </c>
      <c r="M382" s="26" t="s">
        <v>248</v>
      </c>
      <c r="N382" s="26" t="e">
        <f>VLOOKUP(N379,数据库!$A$1:$J$64584,11,FALSE)</f>
        <v>#REF!</v>
      </c>
    </row>
    <row r="383" spans="1:14" ht="12.75" customHeight="1" x14ac:dyDescent="0.15">
      <c r="A383" s="71" t="s">
        <v>249</v>
      </c>
      <c r="B383" s="71" t="str">
        <f>VLOOKUP(D379,数据库!$A$1:$J$64584,10,FALSE)</f>
        <v>KF/1</v>
      </c>
      <c r="C383" s="70" t="s">
        <v>280</v>
      </c>
      <c r="D383" s="26">
        <v>20</v>
      </c>
      <c r="E383" s="24"/>
      <c r="F383" s="70" t="s">
        <v>249</v>
      </c>
      <c r="G383" s="71" t="str">
        <f>VLOOKUP(I379,数据库!$A$1:$J$64584,10,FALSE)</f>
        <v>KF/2</v>
      </c>
      <c r="H383" s="70" t="s">
        <v>280</v>
      </c>
      <c r="I383" s="26">
        <v>20</v>
      </c>
      <c r="J383" s="24"/>
      <c r="K383" s="70" t="s">
        <v>249</v>
      </c>
      <c r="L383" s="67" t="str">
        <f>VLOOKUP(N379,数据库!$A$1:$J$64584,10,FALSE)</f>
        <v>KF/3</v>
      </c>
      <c r="M383" s="68" t="s">
        <v>280</v>
      </c>
      <c r="N383" s="68">
        <v>20</v>
      </c>
    </row>
    <row r="384" spans="1:14" ht="12.75" customHeight="1" x14ac:dyDescent="0.15">
      <c r="A384" s="71" t="s">
        <v>250</v>
      </c>
      <c r="B384" s="285" t="str">
        <f>VLOOKUP(D379,数据库!$A$1:$J$64584,4,FALSE)</f>
        <v>遥监/IOT20遥监</v>
      </c>
      <c r="C384" s="287"/>
      <c r="D384" s="287"/>
      <c r="E384" s="24"/>
      <c r="F384" s="71" t="s">
        <v>250</v>
      </c>
      <c r="G384" s="285" t="str">
        <f>VLOOKUP(I379,数据库!$A$1:$J$64584,4,FALSE)</f>
        <v>遥监/IOT20遥监</v>
      </c>
      <c r="H384" s="286"/>
      <c r="I384" s="287"/>
      <c r="J384" s="24"/>
      <c r="K384" s="64" t="s">
        <v>250</v>
      </c>
      <c r="L384" s="285" t="str">
        <f>VLOOKUP(N379,数据库!$A$1:$J$64584,4,FALSE)</f>
        <v>遥监/IOT20遥监</v>
      </c>
      <c r="M384" s="287"/>
      <c r="N384" s="287"/>
    </row>
    <row r="385" spans="1:14" ht="12.75" customHeight="1" x14ac:dyDescent="0.15">
      <c r="A385" s="13"/>
      <c r="B385" s="13"/>
      <c r="C385" s="13"/>
      <c r="D385" s="46"/>
      <c r="E385" s="13"/>
      <c r="F385" s="46"/>
      <c r="G385" s="13"/>
      <c r="H385" s="13"/>
      <c r="I385" s="46"/>
      <c r="J385" s="13"/>
      <c r="K385" s="46"/>
      <c r="L385" s="13"/>
      <c r="M385" s="13"/>
      <c r="N385" s="13"/>
    </row>
    <row r="386" spans="1:14" ht="12.75" customHeight="1" x14ac:dyDescent="0.15">
      <c r="A386" s="288" t="s">
        <v>304</v>
      </c>
      <c r="B386" s="287"/>
      <c r="C386" s="70" t="s">
        <v>0</v>
      </c>
      <c r="D386" s="71">
        <f>D379+3</f>
        <v>370</v>
      </c>
      <c r="E386" s="24"/>
      <c r="F386" s="288" t="s">
        <v>304</v>
      </c>
      <c r="G386" s="287"/>
      <c r="H386" s="70" t="s">
        <v>0</v>
      </c>
      <c r="I386" s="71">
        <f>I379+3</f>
        <v>371</v>
      </c>
      <c r="J386" s="24"/>
      <c r="K386" s="288" t="s">
        <v>304</v>
      </c>
      <c r="L386" s="287"/>
      <c r="M386" s="70" t="s">
        <v>0</v>
      </c>
      <c r="N386" s="71">
        <f>N379+3</f>
        <v>372</v>
      </c>
    </row>
    <row r="387" spans="1:14" ht="12.75" customHeight="1" x14ac:dyDescent="0.15">
      <c r="A387" s="70" t="s">
        <v>16</v>
      </c>
      <c r="B387" s="71" t="str">
        <f>VLOOKUP(D386,数据库!$A$1:$J$64584,2,FALSE)</f>
        <v>RMT/0V</v>
      </c>
      <c r="C387" s="70" t="s">
        <v>17</v>
      </c>
      <c r="D387" s="71" t="str">
        <f>VLOOKUP(D386,数据库!$A$1:$J$64584,3,FALSE)</f>
        <v>KF/4</v>
      </c>
      <c r="E387" s="24"/>
      <c r="F387" s="69" t="s">
        <v>16</v>
      </c>
      <c r="G387" s="71" t="str">
        <f>VLOOKUP(I386,数据库!$A$1:$J$64584,2,FALSE)</f>
        <v>RMT/R</v>
      </c>
      <c r="H387" s="70" t="s">
        <v>17</v>
      </c>
      <c r="I387" s="71" t="str">
        <f>VLOOKUP(I386,数据库!$A$1:$J$64584,3,FALSE)</f>
        <v>对讲机/R</v>
      </c>
      <c r="J387" s="24"/>
      <c r="K387" s="69" t="s">
        <v>16</v>
      </c>
      <c r="L387" s="71" t="str">
        <f>VLOOKUP(N386,数据库!$A$1:$J$64584,2,FALSE)</f>
        <v>RMT/L</v>
      </c>
      <c r="M387" s="70" t="s">
        <v>17</v>
      </c>
      <c r="N387" s="71" t="str">
        <f>VLOOKUP(N386,数据库!$A$1:$J$64584,3,FALSE)</f>
        <v>对讲机/L</v>
      </c>
    </row>
    <row r="388" spans="1:14" ht="12.75" customHeight="1" x14ac:dyDescent="0.15">
      <c r="A388" s="70" t="s">
        <v>251</v>
      </c>
      <c r="B388" s="71" t="str">
        <f>VLOOKUP(D386,数据库!$A$1:$J$64584,6,FALSE)</f>
        <v>半剥6.5</v>
      </c>
      <c r="C388" s="71" t="s">
        <v>19</v>
      </c>
      <c r="D388" s="71" t="str">
        <f>VLOOKUP(D386,数据库!$A$1:$J$64584,7,FALSE)</f>
        <v>半剥6.5/(协391：蓝针)</v>
      </c>
      <c r="E388" s="24"/>
      <c r="F388" s="69" t="s">
        <v>251</v>
      </c>
      <c r="G388" s="71" t="str">
        <f>VLOOKUP(I386,数据库!$A$1:$J$64584,6,FALSE)</f>
        <v>半剥6.5</v>
      </c>
      <c r="H388" s="71" t="s">
        <v>19</v>
      </c>
      <c r="I388" s="71" t="str">
        <f>VLOOKUP(I386,数据库!$A$1:$J$64584,7,FALSE)</f>
        <v>42:蓝4</v>
      </c>
      <c r="J388" s="24"/>
      <c r="K388" s="69" t="s">
        <v>251</v>
      </c>
      <c r="L388" s="71" t="str">
        <f>VLOOKUP(N386,数据库!$A$1:$J$64584,6,FALSE)</f>
        <v>半剥6.5</v>
      </c>
      <c r="M388" s="71" t="s">
        <v>19</v>
      </c>
      <c r="N388" s="71" t="str">
        <f>VLOOKUP(N386,数据库!$A$1:$J$64584,7,FALSE)</f>
        <v>43:蓝4</v>
      </c>
    </row>
    <row r="389" spans="1:14" ht="12.75" customHeight="1" x14ac:dyDescent="0.15">
      <c r="A389" s="71" t="s">
        <v>247</v>
      </c>
      <c r="B389" s="71" t="str">
        <f>VLOOKUP(D386,数据库!$A$1:$J$64584,5,FALSE)</f>
        <v>0.5黑</v>
      </c>
      <c r="C389" s="26" t="s">
        <v>248</v>
      </c>
      <c r="D389" s="71" t="e">
        <f>VLOOKUP(D386,数据库!A:J,11,FALSE)</f>
        <v>#REF!</v>
      </c>
      <c r="E389" s="24"/>
      <c r="F389" s="70" t="s">
        <v>247</v>
      </c>
      <c r="G389" s="71" t="str">
        <f>VLOOKUP(I386,数据库!$A$1:$J$64584,5,FALSE)</f>
        <v>0.5黑</v>
      </c>
      <c r="H389" s="26" t="s">
        <v>248</v>
      </c>
      <c r="I389" s="71" t="e">
        <f>VLOOKUP(I386,数据库!$A$1:$J$64584,11,FALSE)</f>
        <v>#REF!</v>
      </c>
      <c r="J389" s="24"/>
      <c r="K389" s="70" t="s">
        <v>247</v>
      </c>
      <c r="L389" s="71" t="str">
        <f>VLOOKUP(N386,数据库!$A$1:$J$64584,5,FALSE)</f>
        <v>0.5黑</v>
      </c>
      <c r="M389" s="26" t="s">
        <v>248</v>
      </c>
      <c r="N389" s="26" t="e">
        <f>VLOOKUP(N386,数据库!$A$1:$J$64584,11,FALSE)</f>
        <v>#REF!</v>
      </c>
    </row>
    <row r="390" spans="1:14" ht="12.75" customHeight="1" x14ac:dyDescent="0.15">
      <c r="A390" s="71" t="s">
        <v>249</v>
      </c>
      <c r="B390" s="71" t="str">
        <f>VLOOKUP(D386,数据库!$A$1:$J$64584,10,FALSE)</f>
        <v>KF/4</v>
      </c>
      <c r="C390" s="70" t="s">
        <v>280</v>
      </c>
      <c r="D390" s="26">
        <v>20</v>
      </c>
      <c r="E390" s="24"/>
      <c r="F390" s="70" t="s">
        <v>249</v>
      </c>
      <c r="G390" s="71" t="str">
        <f>VLOOKUP(I386,数据库!$A$1:$J$64584,10,FALSE)</f>
        <v>KZ/4</v>
      </c>
      <c r="H390" s="70" t="s">
        <v>280</v>
      </c>
      <c r="I390" s="26">
        <v>20</v>
      </c>
      <c r="J390" s="24"/>
      <c r="K390" s="70" t="s">
        <v>249</v>
      </c>
      <c r="L390" s="67" t="str">
        <f>VLOOKUP(N386,数据库!$A$1:$J$64584,10,FALSE)</f>
        <v>KZ/5</v>
      </c>
      <c r="M390" s="68" t="s">
        <v>280</v>
      </c>
      <c r="N390" s="68">
        <v>20</v>
      </c>
    </row>
    <row r="391" spans="1:14" ht="12.75" customHeight="1" x14ac:dyDescent="0.15">
      <c r="A391" s="71" t="s">
        <v>250</v>
      </c>
      <c r="B391" s="285" t="str">
        <f>VLOOKUP(D386,数据库!$A$1:$J$64584,4,FALSE)</f>
        <v>遥监/IOT20遥监</v>
      </c>
      <c r="C391" s="287"/>
      <c r="D391" s="287"/>
      <c r="E391" s="24"/>
      <c r="F391" s="71" t="s">
        <v>250</v>
      </c>
      <c r="G391" s="285" t="str">
        <f>VLOOKUP(I386,数据库!$A$1:$J$64584,4,FALSE)</f>
        <v>IOT20遥监</v>
      </c>
      <c r="H391" s="286"/>
      <c r="I391" s="287"/>
      <c r="J391" s="24"/>
      <c r="K391" s="64" t="s">
        <v>250</v>
      </c>
      <c r="L391" s="285" t="str">
        <f>VLOOKUP(N386,数据库!$A$1:$J$64584,4,FALSE)</f>
        <v>IOT20遥监</v>
      </c>
      <c r="M391" s="287"/>
      <c r="N391" s="287"/>
    </row>
    <row r="392" spans="1:14" ht="12.75" customHeight="1" x14ac:dyDescent="0.15">
      <c r="A392" s="13"/>
      <c r="B392" s="13"/>
      <c r="C392" s="13"/>
      <c r="D392" s="46"/>
      <c r="E392" s="13"/>
      <c r="F392" s="46"/>
      <c r="G392" s="13"/>
      <c r="H392" s="13"/>
      <c r="I392" s="46"/>
      <c r="J392" s="13"/>
      <c r="K392" s="46"/>
      <c r="L392" s="13"/>
      <c r="M392" s="13"/>
      <c r="N392" s="13"/>
    </row>
    <row r="393" spans="1:14" ht="12.75" customHeight="1" x14ac:dyDescent="0.15">
      <c r="A393" s="288" t="s">
        <v>304</v>
      </c>
      <c r="B393" s="287"/>
      <c r="C393" s="70" t="s">
        <v>0</v>
      </c>
      <c r="D393" s="71">
        <f>D386+3</f>
        <v>373</v>
      </c>
      <c r="E393" s="24"/>
      <c r="F393" s="288" t="s">
        <v>304</v>
      </c>
      <c r="G393" s="287"/>
      <c r="H393" s="70" t="s">
        <v>0</v>
      </c>
      <c r="I393" s="71">
        <f>I386+3</f>
        <v>374</v>
      </c>
      <c r="J393" s="24"/>
      <c r="K393" s="288" t="s">
        <v>304</v>
      </c>
      <c r="L393" s="287"/>
      <c r="M393" s="70" t="s">
        <v>0</v>
      </c>
      <c r="N393" s="71">
        <f>N386+3</f>
        <v>375</v>
      </c>
    </row>
    <row r="394" spans="1:14" ht="12.75" customHeight="1" x14ac:dyDescent="0.15">
      <c r="A394" s="70" t="s">
        <v>16</v>
      </c>
      <c r="B394" s="71" t="str">
        <f>VLOOKUP(D393,数据库!$A$1:$J$64584,2,FALSE)</f>
        <v>RMT/P-</v>
      </c>
      <c r="C394" s="70" t="s">
        <v>17</v>
      </c>
      <c r="D394" s="71" t="str">
        <f>VLOOKUP(D393,数据库!$A$1:$J$64584,3,FALSE)</f>
        <v>RMT/BE</v>
      </c>
      <c r="E394" s="24"/>
      <c r="F394" s="69" t="s">
        <v>16</v>
      </c>
      <c r="G394" s="71" t="str">
        <f>VLOOKUP(I393,数据库!$A$1:$J$64584,2,FALSE)</f>
        <v>RMT/1A</v>
      </c>
      <c r="H394" s="70" t="s">
        <v>17</v>
      </c>
      <c r="I394" s="71" t="str">
        <f>VLOOKUP(I393,数据库!$A$1:$J$64584,3,FALSE)</f>
        <v>KF/1</v>
      </c>
      <c r="J394" s="24"/>
      <c r="K394" s="69" t="s">
        <v>16</v>
      </c>
      <c r="L394" s="71" t="str">
        <f>VLOOKUP(N393,数据库!$A$1:$J$64584,2,FALSE)</f>
        <v>RMT/1B</v>
      </c>
      <c r="M394" s="70" t="s">
        <v>17</v>
      </c>
      <c r="N394" s="71" t="str">
        <f>VLOOKUP(N393,数据库!$A$1:$J$64584,3,FALSE)</f>
        <v>KF/2</v>
      </c>
    </row>
    <row r="395" spans="1:14" ht="12.75" customHeight="1" x14ac:dyDescent="0.15">
      <c r="A395" s="70" t="s">
        <v>251</v>
      </c>
      <c r="B395" s="71" t="str">
        <f>VLOOKUP(D393,数据库!$A$1:$J$64584,6,FALSE)</f>
        <v>专线</v>
      </c>
      <c r="C395" s="71" t="s">
        <v>19</v>
      </c>
      <c r="D395" s="71" t="str">
        <f>VLOOKUP(D393,数据库!$A$1:$J$64584,7,FALSE)</f>
        <v>专线</v>
      </c>
      <c r="E395" s="24"/>
      <c r="F395" s="69" t="s">
        <v>251</v>
      </c>
      <c r="G395" s="71" t="str">
        <f>VLOOKUP(I393,数据库!$A$1:$J$64584,6,FALSE)</f>
        <v>半剥6.5</v>
      </c>
      <c r="H395" s="71" t="s">
        <v>19</v>
      </c>
      <c r="I395" s="71" t="str">
        <f>VLOOKUP(I393,数据库!$A$1:$J$64584,7,FALSE)</f>
        <v>半剥6.5</v>
      </c>
      <c r="J395" s="24"/>
      <c r="K395" s="69" t="s">
        <v>251</v>
      </c>
      <c r="L395" s="71" t="str">
        <f>VLOOKUP(N393,数据库!$A$1:$J$64584,6,FALSE)</f>
        <v>半剥6.5</v>
      </c>
      <c r="M395" s="71" t="s">
        <v>19</v>
      </c>
      <c r="N395" s="71" t="str">
        <f>VLOOKUP(N393,数据库!$A$1:$J$64584,7,FALSE)</f>
        <v>半剥6.5</v>
      </c>
    </row>
    <row r="396" spans="1:14" ht="12.75" customHeight="1" x14ac:dyDescent="0.15">
      <c r="A396" s="71" t="s">
        <v>247</v>
      </c>
      <c r="B396" s="71" t="str">
        <f>VLOOKUP(D393,数据库!$A$1:$J$64584,5,FALSE)</f>
        <v>0.5黑</v>
      </c>
      <c r="C396" s="26" t="s">
        <v>248</v>
      </c>
      <c r="D396" s="71" t="e">
        <f>VLOOKUP(D393,数据库!A:J,11,FALSE)</f>
        <v>#REF!</v>
      </c>
      <c r="E396" s="24"/>
      <c r="F396" s="70" t="s">
        <v>247</v>
      </c>
      <c r="G396" s="71" t="str">
        <f>VLOOKUP(I393,数据库!$A$1:$J$64584,5,FALSE)</f>
        <v>0.5黑</v>
      </c>
      <c r="H396" s="26" t="s">
        <v>248</v>
      </c>
      <c r="I396" s="71" t="e">
        <f>VLOOKUP(I393,数据库!$A$1:$J$64584,11,FALSE)</f>
        <v>#REF!</v>
      </c>
      <c r="J396" s="24"/>
      <c r="K396" s="70" t="s">
        <v>247</v>
      </c>
      <c r="L396" s="71" t="str">
        <f>VLOOKUP(N393,数据库!$A$1:$J$64584,5,FALSE)</f>
        <v>0.5黑</v>
      </c>
      <c r="M396" s="26" t="s">
        <v>248</v>
      </c>
      <c r="N396" s="26" t="e">
        <f>VLOOKUP(N393,数据库!$A$1:$J$64584,11,FALSE)</f>
        <v>#REF!</v>
      </c>
    </row>
    <row r="397" spans="1:14" ht="12.75" customHeight="1" x14ac:dyDescent="0.15">
      <c r="A397" s="71" t="s">
        <v>249</v>
      </c>
      <c r="B397" s="71">
        <f>VLOOKUP(D393,数据库!$A$1:$J$64584,10,FALSE)</f>
        <v>0</v>
      </c>
      <c r="C397" s="70" t="s">
        <v>280</v>
      </c>
      <c r="D397" s="26">
        <v>20</v>
      </c>
      <c r="E397" s="24"/>
      <c r="F397" s="70" t="s">
        <v>249</v>
      </c>
      <c r="G397" s="71" t="str">
        <f>VLOOKUP(I393,数据库!$A$1:$J$64584,10,FALSE)</f>
        <v>KF/1</v>
      </c>
      <c r="H397" s="70" t="s">
        <v>280</v>
      </c>
      <c r="I397" s="26">
        <v>20</v>
      </c>
      <c r="J397" s="24"/>
      <c r="K397" s="70" t="s">
        <v>249</v>
      </c>
      <c r="L397" s="67" t="str">
        <f>VLOOKUP(N393,数据库!$A$1:$J$64584,10,FALSE)</f>
        <v>KF/2</v>
      </c>
      <c r="M397" s="68" t="s">
        <v>280</v>
      </c>
      <c r="N397" s="68">
        <v>20</v>
      </c>
    </row>
    <row r="398" spans="1:14" ht="12.75" customHeight="1" x14ac:dyDescent="0.15">
      <c r="A398" s="71" t="s">
        <v>250</v>
      </c>
      <c r="B398" s="285" t="str">
        <f>VLOOKUP(D393,数据库!$A$1:$J$64584,4,FALSE)</f>
        <v>IOT20遥监</v>
      </c>
      <c r="C398" s="287"/>
      <c r="D398" s="287"/>
      <c r="E398" s="24"/>
      <c r="F398" s="71" t="s">
        <v>250</v>
      </c>
      <c r="G398" s="285" t="str">
        <f>VLOOKUP(I393,数据库!$A$1:$J$64584,4,FALSE)</f>
        <v>远程语音救援</v>
      </c>
      <c r="H398" s="286"/>
      <c r="I398" s="287"/>
      <c r="J398" s="24"/>
      <c r="K398" s="64" t="s">
        <v>250</v>
      </c>
      <c r="L398" s="285" t="str">
        <f>VLOOKUP(N393,数据库!$A$1:$J$64584,4,FALSE)</f>
        <v>远程语音救援</v>
      </c>
      <c r="M398" s="287"/>
      <c r="N398" s="287"/>
    </row>
    <row r="399" spans="1:14" ht="12.75" customHeight="1" x14ac:dyDescent="0.15">
      <c r="A399" s="13"/>
      <c r="B399" s="13"/>
      <c r="C399" s="13"/>
      <c r="D399" s="46"/>
      <c r="E399" s="13"/>
      <c r="F399" s="46"/>
      <c r="G399" s="13"/>
      <c r="H399" s="13"/>
      <c r="I399" s="46"/>
      <c r="J399" s="13"/>
      <c r="K399" s="46"/>
      <c r="L399" s="13"/>
      <c r="M399" s="13"/>
      <c r="N399" s="13"/>
    </row>
    <row r="400" spans="1:14" ht="12.75" customHeight="1" x14ac:dyDescent="0.15">
      <c r="A400" s="288" t="s">
        <v>304</v>
      </c>
      <c r="B400" s="287"/>
      <c r="C400" s="70" t="s">
        <v>0</v>
      </c>
      <c r="D400" s="71">
        <f>D393+3</f>
        <v>376</v>
      </c>
      <c r="E400" s="24"/>
      <c r="F400" s="288" t="s">
        <v>304</v>
      </c>
      <c r="G400" s="287"/>
      <c r="H400" s="70" t="s">
        <v>0</v>
      </c>
      <c r="I400" s="71">
        <f>I393+3</f>
        <v>377</v>
      </c>
      <c r="J400" s="24"/>
      <c r="K400" s="288" t="s">
        <v>304</v>
      </c>
      <c r="L400" s="287"/>
      <c r="M400" s="70" t="s">
        <v>0</v>
      </c>
      <c r="N400" s="71">
        <f>N393+3</f>
        <v>378</v>
      </c>
    </row>
    <row r="401" spans="1:14" ht="12.75" customHeight="1" x14ac:dyDescent="0.15">
      <c r="A401" s="70" t="s">
        <v>16</v>
      </c>
      <c r="B401" s="71" t="str">
        <f>VLOOKUP(D400,数据库!$A$1:$J$64584,2,FALSE)</f>
        <v>RMT1/输入/24V</v>
      </c>
      <c r="C401" s="70" t="s">
        <v>17</v>
      </c>
      <c r="D401" s="71" t="str">
        <f>VLOOKUP(D400,数据库!$A$1:$J$64584,3,FALSE)</f>
        <v>KF/3</v>
      </c>
      <c r="E401" s="24"/>
      <c r="F401" s="69" t="s">
        <v>16</v>
      </c>
      <c r="G401" s="71" t="str">
        <f>VLOOKUP(I400,数据库!$A$1:$J$64584,2,FALSE)</f>
        <v>RMT1/输入/0V</v>
      </c>
      <c r="H401" s="70" t="s">
        <v>17</v>
      </c>
      <c r="I401" s="71" t="str">
        <f>VLOOKUP(I400,数据库!$A$1:$J$64584,3,FALSE)</f>
        <v>KF/4</v>
      </c>
      <c r="J401" s="24"/>
      <c r="K401" s="69" t="s">
        <v>16</v>
      </c>
      <c r="L401" s="71" t="str">
        <f>VLOOKUP(N400,数据库!$A$1:$J$64584,2,FALSE)</f>
        <v>RMT1/输出/12V</v>
      </c>
      <c r="M401" s="70" t="s">
        <v>17</v>
      </c>
      <c r="N401" s="71" t="str">
        <f>VLOOKUP(N400,数据库!$A$1:$J$64584,3,FALSE)</f>
        <v>RMT/12V</v>
      </c>
    </row>
    <row r="402" spans="1:14" ht="12.75" customHeight="1" x14ac:dyDescent="0.15">
      <c r="A402" s="70" t="s">
        <v>251</v>
      </c>
      <c r="B402" s="71" t="str">
        <f>VLOOKUP(D400,数据库!$A$1:$J$64584,6,FALSE)</f>
        <v>半剥6.5</v>
      </c>
      <c r="C402" s="71" t="s">
        <v>19</v>
      </c>
      <c r="D402" s="71" t="str">
        <f>VLOOKUP(D400,数据库!$A$1:$J$64584,7,FALSE)</f>
        <v>半剥6.5</v>
      </c>
      <c r="E402" s="24"/>
      <c r="F402" s="69" t="s">
        <v>251</v>
      </c>
      <c r="G402" s="71" t="str">
        <f>VLOOKUP(I400,数据库!$A$1:$J$64584,6,FALSE)</f>
        <v>半剥6.5</v>
      </c>
      <c r="H402" s="71" t="s">
        <v>19</v>
      </c>
      <c r="I402" s="71" t="str">
        <f>VLOOKUP(I400,数据库!$A$1:$J$64584,7,FALSE)</f>
        <v>半剥6.5</v>
      </c>
      <c r="J402" s="24"/>
      <c r="K402" s="69" t="s">
        <v>251</v>
      </c>
      <c r="L402" s="71" t="str">
        <f>VLOOKUP(N400,数据库!$A$1:$J$64584,6,FALSE)</f>
        <v>半剥6.5</v>
      </c>
      <c r="M402" s="71" t="s">
        <v>19</v>
      </c>
      <c r="N402" s="71" t="str">
        <f>VLOOKUP(N400,数据库!$A$1:$J$64584,7,FALSE)</f>
        <v>半剥6.5</v>
      </c>
    </row>
    <row r="403" spans="1:14" ht="12.75" customHeight="1" x14ac:dyDescent="0.15">
      <c r="A403" s="71" t="s">
        <v>247</v>
      </c>
      <c r="B403" s="71" t="str">
        <f>VLOOKUP(D400,数据库!$A$1:$J$64584,5,FALSE)</f>
        <v>0.5黑</v>
      </c>
      <c r="C403" s="26" t="s">
        <v>248</v>
      </c>
      <c r="D403" s="71" t="e">
        <f>VLOOKUP(D400,数据库!A:J,11,FALSE)</f>
        <v>#REF!</v>
      </c>
      <c r="E403" s="24"/>
      <c r="F403" s="70" t="s">
        <v>247</v>
      </c>
      <c r="G403" s="71" t="str">
        <f>VLOOKUP(I400,数据库!$A$1:$J$64584,5,FALSE)</f>
        <v>0.5黑</v>
      </c>
      <c r="H403" s="26" t="s">
        <v>248</v>
      </c>
      <c r="I403" s="71" t="e">
        <f>VLOOKUP(I400,数据库!$A$1:$J$64584,11,FALSE)</f>
        <v>#REF!</v>
      </c>
      <c r="J403" s="24"/>
      <c r="K403" s="70" t="s">
        <v>247</v>
      </c>
      <c r="L403" s="71" t="str">
        <f>VLOOKUP(N400,数据库!$A$1:$J$64584,5,FALSE)</f>
        <v>0.5黑</v>
      </c>
      <c r="M403" s="26" t="s">
        <v>248</v>
      </c>
      <c r="N403" s="26" t="e">
        <f>VLOOKUP(N400,数据库!$A$1:$J$64584,11,FALSE)</f>
        <v>#REF!</v>
      </c>
    </row>
    <row r="404" spans="1:14" ht="12.75" customHeight="1" x14ac:dyDescent="0.15">
      <c r="A404" s="71" t="s">
        <v>249</v>
      </c>
      <c r="B404" s="71" t="str">
        <f>VLOOKUP(D400,数据库!$A$1:$J$64584,10,FALSE)</f>
        <v>KF/3</v>
      </c>
      <c r="C404" s="70" t="s">
        <v>280</v>
      </c>
      <c r="D404" s="26">
        <v>20</v>
      </c>
      <c r="E404" s="24"/>
      <c r="F404" s="70" t="s">
        <v>249</v>
      </c>
      <c r="G404" s="71" t="str">
        <f>VLOOKUP(I400,数据库!$A$1:$J$64584,10,FALSE)</f>
        <v>KF/4</v>
      </c>
      <c r="H404" s="70" t="s">
        <v>280</v>
      </c>
      <c r="I404" s="26">
        <v>20</v>
      </c>
      <c r="J404" s="24"/>
      <c r="K404" s="70" t="s">
        <v>249</v>
      </c>
      <c r="L404" s="67">
        <f>VLOOKUP(N400,数据库!$A$1:$J$64584,10,FALSE)</f>
        <v>0</v>
      </c>
      <c r="M404" s="68" t="s">
        <v>280</v>
      </c>
      <c r="N404" s="68">
        <v>20</v>
      </c>
    </row>
    <row r="405" spans="1:14" ht="12.75" customHeight="1" x14ac:dyDescent="0.15">
      <c r="A405" s="71" t="s">
        <v>250</v>
      </c>
      <c r="B405" s="285" t="str">
        <f>VLOOKUP(D400,数据库!$A$1:$J$64584,4,FALSE)</f>
        <v>远程语音救援</v>
      </c>
      <c r="C405" s="287"/>
      <c r="D405" s="287"/>
      <c r="E405" s="24"/>
      <c r="F405" s="71" t="s">
        <v>250</v>
      </c>
      <c r="G405" s="285" t="str">
        <f>VLOOKUP(I400,数据库!$A$1:$J$64584,4,FALSE)</f>
        <v>远程语音救援</v>
      </c>
      <c r="H405" s="286"/>
      <c r="I405" s="287"/>
      <c r="J405" s="24"/>
      <c r="K405" s="64" t="s">
        <v>250</v>
      </c>
      <c r="L405" s="285" t="str">
        <f>VLOOKUP(N400,数据库!$A$1:$J$64584,4,FALSE)</f>
        <v>远程语音救援</v>
      </c>
      <c r="M405" s="287"/>
      <c r="N405" s="287"/>
    </row>
    <row r="406" spans="1:14" ht="12.75" customHeight="1" x14ac:dyDescent="0.15">
      <c r="A406" s="13"/>
      <c r="B406" s="13"/>
      <c r="C406" s="13"/>
      <c r="D406" s="46"/>
      <c r="E406" s="13"/>
      <c r="F406" s="46"/>
      <c r="G406" s="13"/>
      <c r="H406" s="13"/>
      <c r="I406" s="46"/>
      <c r="J406" s="13"/>
      <c r="K406" s="46"/>
      <c r="L406" s="13"/>
      <c r="M406" s="13"/>
      <c r="N406" s="13"/>
    </row>
    <row r="407" spans="1:14" ht="12.75" customHeight="1" x14ac:dyDescent="0.15">
      <c r="A407" s="288" t="s">
        <v>304</v>
      </c>
      <c r="B407" s="287"/>
      <c r="C407" s="70" t="s">
        <v>0</v>
      </c>
      <c r="D407" s="71">
        <f>D400+3</f>
        <v>379</v>
      </c>
      <c r="E407" s="24"/>
      <c r="F407" s="288" t="s">
        <v>304</v>
      </c>
      <c r="G407" s="287"/>
      <c r="H407" s="70" t="s">
        <v>0</v>
      </c>
      <c r="I407" s="71">
        <f>I400+3</f>
        <v>380</v>
      </c>
      <c r="J407" s="24"/>
      <c r="K407" s="288" t="s">
        <v>304</v>
      </c>
      <c r="L407" s="287"/>
      <c r="M407" s="70" t="s">
        <v>0</v>
      </c>
      <c r="N407" s="71">
        <f>N400+3</f>
        <v>381</v>
      </c>
    </row>
    <row r="408" spans="1:14" ht="12.75" customHeight="1" x14ac:dyDescent="0.15">
      <c r="A408" s="70" t="s">
        <v>16</v>
      </c>
      <c r="B408" s="71" t="str">
        <f>VLOOKUP(D407,数据库!$A$1:$J$64584,2,FALSE)</f>
        <v>RMT1/输出/0V</v>
      </c>
      <c r="C408" s="70" t="s">
        <v>17</v>
      </c>
      <c r="D408" s="71" t="str">
        <f>VLOOKUP(D407,数据库!$A$1:$J$64584,3,FALSE)</f>
        <v>RMT/0V</v>
      </c>
      <c r="E408" s="24"/>
      <c r="F408" s="69" t="s">
        <v>16</v>
      </c>
      <c r="G408" s="71" t="str">
        <f>VLOOKUP(I407,数据库!$A$1:$J$64584,2,FALSE)</f>
        <v>RMT1/对讲/12V</v>
      </c>
      <c r="H408" s="70" t="s">
        <v>17</v>
      </c>
      <c r="I408" s="71" t="str">
        <f>VLOOKUP(I407,数据库!$A$1:$J$64584,3,FALSE)</f>
        <v>KZ/1</v>
      </c>
      <c r="J408" s="24"/>
      <c r="K408" s="69" t="s">
        <v>16</v>
      </c>
      <c r="L408" s="71" t="str">
        <f>VLOOKUP(N407,数据库!$A$1:$J$64584,2,FALSE)</f>
        <v>RMT1/对讲/0V</v>
      </c>
      <c r="M408" s="70" t="s">
        <v>17</v>
      </c>
      <c r="N408" s="71" t="str">
        <f>VLOOKUP(N407,数据库!$A$1:$J$64584,3,FALSE)</f>
        <v>KZ/3</v>
      </c>
    </row>
    <row r="409" spans="1:14" ht="12.75" customHeight="1" x14ac:dyDescent="0.15">
      <c r="A409" s="70" t="s">
        <v>251</v>
      </c>
      <c r="B409" s="71" t="str">
        <f>VLOOKUP(D407,数据库!$A$1:$J$64584,6,FALSE)</f>
        <v>半剥6.5</v>
      </c>
      <c r="C409" s="71" t="s">
        <v>19</v>
      </c>
      <c r="D409" s="71" t="str">
        <f>VLOOKUP(D407,数据库!$A$1:$J$64584,7,FALSE)</f>
        <v>半剥6.5</v>
      </c>
      <c r="E409" s="24"/>
      <c r="F409" s="69" t="s">
        <v>251</v>
      </c>
      <c r="G409" s="71" t="str">
        <f>VLOOKUP(I407,数据库!$A$1:$J$64584,6,FALSE)</f>
        <v>半剥6.5</v>
      </c>
      <c r="H409" s="71" t="s">
        <v>19</v>
      </c>
      <c r="I409" s="71" t="str">
        <f>VLOOKUP(I407,数据库!$A$1:$J$64584,7,FALSE)</f>
        <v>红4</v>
      </c>
      <c r="J409" s="24"/>
      <c r="K409" s="69" t="s">
        <v>251</v>
      </c>
      <c r="L409" s="71" t="str">
        <f>VLOOKUP(N407,数据库!$A$1:$J$64584,6,FALSE)</f>
        <v>半剥6.5</v>
      </c>
      <c r="M409" s="71" t="s">
        <v>19</v>
      </c>
      <c r="N409" s="71" t="str">
        <f>VLOOKUP(N407,数据库!$A$1:$J$64584,7,FALSE)</f>
        <v>红4</v>
      </c>
    </row>
    <row r="410" spans="1:14" ht="12.75" customHeight="1" x14ac:dyDescent="0.15">
      <c r="A410" s="71" t="s">
        <v>247</v>
      </c>
      <c r="B410" s="71" t="str">
        <f>VLOOKUP(D407,数据库!$A$1:$J$64584,5,FALSE)</f>
        <v>0.5黑</v>
      </c>
      <c r="C410" s="26" t="s">
        <v>248</v>
      </c>
      <c r="D410" s="71" t="e">
        <f>VLOOKUP(D407,数据库!A:J,11,FALSE)</f>
        <v>#REF!</v>
      </c>
      <c r="E410" s="24"/>
      <c r="F410" s="70" t="s">
        <v>247</v>
      </c>
      <c r="G410" s="71" t="str">
        <f>VLOOKUP(I407,数据库!$A$1:$J$64584,5,FALSE)</f>
        <v>0.5黑</v>
      </c>
      <c r="H410" s="26" t="s">
        <v>248</v>
      </c>
      <c r="I410" s="71" t="e">
        <f>VLOOKUP(I407,数据库!$A$1:$J$64584,11,FALSE)</f>
        <v>#REF!</v>
      </c>
      <c r="J410" s="24"/>
      <c r="K410" s="70" t="s">
        <v>247</v>
      </c>
      <c r="L410" s="71" t="str">
        <f>VLOOKUP(N407,数据库!$A$1:$J$64584,5,FALSE)</f>
        <v>0.5黑</v>
      </c>
      <c r="M410" s="26" t="s">
        <v>248</v>
      </c>
      <c r="N410" s="26" t="e">
        <f>VLOOKUP(N407,数据库!$A$1:$J$64584,11,FALSE)</f>
        <v>#REF!</v>
      </c>
    </row>
    <row r="411" spans="1:14" ht="12.75" customHeight="1" x14ac:dyDescent="0.15">
      <c r="A411" s="71" t="s">
        <v>249</v>
      </c>
      <c r="B411" s="71">
        <f>VLOOKUP(D407,数据库!$A$1:$J$64584,10,FALSE)</f>
        <v>0</v>
      </c>
      <c r="C411" s="70" t="s">
        <v>280</v>
      </c>
      <c r="D411" s="26">
        <v>20</v>
      </c>
      <c r="E411" s="24"/>
      <c r="F411" s="70" t="s">
        <v>249</v>
      </c>
      <c r="G411" s="71">
        <f>VLOOKUP(I407,数据库!$A$1:$J$64584,10,FALSE)</f>
        <v>0</v>
      </c>
      <c r="H411" s="70" t="s">
        <v>280</v>
      </c>
      <c r="I411" s="26">
        <v>20</v>
      </c>
      <c r="J411" s="24"/>
      <c r="K411" s="70" t="s">
        <v>249</v>
      </c>
      <c r="L411" s="67">
        <f>VLOOKUP(N407,数据库!$A$1:$J$64584,10,FALSE)</f>
        <v>0</v>
      </c>
      <c r="M411" s="68" t="s">
        <v>280</v>
      </c>
      <c r="N411" s="68">
        <v>20</v>
      </c>
    </row>
    <row r="412" spans="1:14" ht="12.75" customHeight="1" x14ac:dyDescent="0.15">
      <c r="A412" s="71" t="s">
        <v>250</v>
      </c>
      <c r="B412" s="285" t="str">
        <f>VLOOKUP(D407,数据库!$A$1:$J$64584,4,FALSE)</f>
        <v>远程语音救援</v>
      </c>
      <c r="C412" s="287"/>
      <c r="D412" s="287"/>
      <c r="E412" s="24"/>
      <c r="F412" s="71" t="s">
        <v>250</v>
      </c>
      <c r="G412" s="285" t="str">
        <f>VLOOKUP(I407,数据库!$A$1:$J$64584,4,FALSE)</f>
        <v>远程语音救援</v>
      </c>
      <c r="H412" s="286"/>
      <c r="I412" s="287"/>
      <c r="J412" s="24"/>
      <c r="K412" s="64" t="s">
        <v>250</v>
      </c>
      <c r="L412" s="285" t="str">
        <f>VLOOKUP(N407,数据库!$A$1:$J$64584,4,FALSE)</f>
        <v>远程语音救援</v>
      </c>
      <c r="M412" s="287"/>
      <c r="N412" s="287"/>
    </row>
    <row r="413" spans="1:14" ht="12.75" customHeight="1" x14ac:dyDescent="0.15">
      <c r="A413" s="13"/>
      <c r="B413" s="13"/>
      <c r="C413" s="13"/>
      <c r="D413" s="46"/>
      <c r="E413" s="13"/>
      <c r="F413" s="46"/>
      <c r="G413" s="13"/>
      <c r="H413" s="13"/>
      <c r="I413" s="46"/>
      <c r="J413" s="13"/>
      <c r="K413" s="46"/>
      <c r="L413" s="13"/>
      <c r="M413" s="13"/>
      <c r="N413" s="13"/>
    </row>
    <row r="414" spans="1:14" ht="12.75" customHeight="1" x14ac:dyDescent="0.15">
      <c r="A414" s="288" t="s">
        <v>304</v>
      </c>
      <c r="B414" s="287"/>
      <c r="C414" s="70" t="s">
        <v>0</v>
      </c>
      <c r="D414" s="71">
        <f>D407+3</f>
        <v>382</v>
      </c>
      <c r="E414" s="24"/>
      <c r="F414" s="288" t="s">
        <v>304</v>
      </c>
      <c r="G414" s="287"/>
      <c r="H414" s="70" t="s">
        <v>0</v>
      </c>
      <c r="I414" s="71">
        <f>I407+3</f>
        <v>383</v>
      </c>
      <c r="J414" s="24"/>
      <c r="K414" s="288" t="s">
        <v>304</v>
      </c>
      <c r="L414" s="287"/>
      <c r="M414" s="70" t="s">
        <v>0</v>
      </c>
      <c r="N414" s="71">
        <f>N407+3</f>
        <v>384</v>
      </c>
    </row>
    <row r="415" spans="1:14" ht="12.75" customHeight="1" x14ac:dyDescent="0.15">
      <c r="A415" s="70" t="s">
        <v>16</v>
      </c>
      <c r="B415" s="71" t="str">
        <f>VLOOKUP(D414,数据库!$A$1:$J$64584,2,FALSE)</f>
        <v>RMT1/对讲/R</v>
      </c>
      <c r="C415" s="70" t="s">
        <v>17</v>
      </c>
      <c r="D415" s="71" t="str">
        <f>VLOOKUP(D414,数据库!$A$1:$J$64584,3,FALSE)</f>
        <v>KZ/4</v>
      </c>
      <c r="E415" s="24"/>
      <c r="F415" s="69" t="s">
        <v>16</v>
      </c>
      <c r="G415" s="71" t="str">
        <f>VLOOKUP(I414,数据库!$A$1:$J$64584,2,FALSE)</f>
        <v>RMT1/对讲/L</v>
      </c>
      <c r="H415" s="70" t="s">
        <v>17</v>
      </c>
      <c r="I415" s="71" t="str">
        <f>VLOOKUP(I414,数据库!$A$1:$J$64584,3,FALSE)</f>
        <v>KZ/5</v>
      </c>
      <c r="J415" s="24"/>
      <c r="K415" s="69" t="s">
        <v>16</v>
      </c>
      <c r="L415" s="71" t="str">
        <f>VLOOKUP(N414,数据库!$A$1:$J$64584,2,FALSE)</f>
        <v>协议板/CN4/MOD1+</v>
      </c>
      <c r="M415" s="70" t="s">
        <v>17</v>
      </c>
      <c r="N415" s="71" t="str">
        <f>VLOOKUP(N414,数据库!$A$1:$J$64584,3,FALSE)</f>
        <v>KF/1</v>
      </c>
    </row>
    <row r="416" spans="1:14" ht="12.75" customHeight="1" x14ac:dyDescent="0.15">
      <c r="A416" s="70" t="s">
        <v>251</v>
      </c>
      <c r="B416" s="71" t="str">
        <f>VLOOKUP(D414,数据库!$A$1:$J$64584,6,FALSE)</f>
        <v>半剥6.5</v>
      </c>
      <c r="C416" s="71" t="s">
        <v>19</v>
      </c>
      <c r="D416" s="71" t="str">
        <f>VLOOKUP(D414,数据库!$A$1:$J$64584,7,FALSE)</f>
        <v>红4</v>
      </c>
      <c r="E416" s="24"/>
      <c r="F416" s="69" t="s">
        <v>251</v>
      </c>
      <c r="G416" s="71" t="str">
        <f>VLOOKUP(I414,数据库!$A$1:$J$64584,6,FALSE)</f>
        <v>半剥6.5</v>
      </c>
      <c r="H416" s="71" t="s">
        <v>19</v>
      </c>
      <c r="I416" s="71" t="str">
        <f>VLOOKUP(I414,数据库!$A$1:$J$64584,7,FALSE)</f>
        <v>红4</v>
      </c>
      <c r="J416" s="24"/>
      <c r="K416" s="69" t="s">
        <v>251</v>
      </c>
      <c r="L416" s="71" t="str">
        <f>VLOOKUP(N414,数据库!$A$1:$J$64584,6,FALSE)</f>
        <v>红针</v>
      </c>
      <c r="M416" s="71" t="s">
        <v>19</v>
      </c>
      <c r="N416" s="71" t="str">
        <f>VLOOKUP(N414,数据库!$A$1:$J$64584,7,FALSE)</f>
        <v>半剥6.5</v>
      </c>
    </row>
    <row r="417" spans="1:14" ht="12.75" customHeight="1" x14ac:dyDescent="0.15">
      <c r="A417" s="71" t="s">
        <v>247</v>
      </c>
      <c r="B417" s="71" t="str">
        <f>VLOOKUP(D414,数据库!$A$1:$J$64584,5,FALSE)</f>
        <v>0.5黑</v>
      </c>
      <c r="C417" s="26" t="s">
        <v>248</v>
      </c>
      <c r="D417" s="71" t="e">
        <f>VLOOKUP(D414,数据库!A:J,11,FALSE)</f>
        <v>#REF!</v>
      </c>
      <c r="E417" s="24"/>
      <c r="F417" s="70" t="s">
        <v>247</v>
      </c>
      <c r="G417" s="71" t="str">
        <f>VLOOKUP(I414,数据库!$A$1:$J$64584,5,FALSE)</f>
        <v>0.5黑</v>
      </c>
      <c r="H417" s="26" t="s">
        <v>248</v>
      </c>
      <c r="I417" s="71" t="e">
        <f>VLOOKUP(I414,数据库!$A$1:$J$64584,11,FALSE)</f>
        <v>#REF!</v>
      </c>
      <c r="J417" s="24"/>
      <c r="K417" s="70" t="s">
        <v>247</v>
      </c>
      <c r="L417" s="71" t="str">
        <f>VLOOKUP(N414,数据库!$A$1:$J$64584,5,FALSE)</f>
        <v>0.5黑</v>
      </c>
      <c r="M417" s="26" t="s">
        <v>248</v>
      </c>
      <c r="N417" s="26" t="e">
        <f>VLOOKUP(N414,数据库!$A$1:$J$64584,11,FALSE)</f>
        <v>#REF!</v>
      </c>
    </row>
    <row r="418" spans="1:14" ht="12.75" customHeight="1" x14ac:dyDescent="0.15">
      <c r="A418" s="71" t="s">
        <v>249</v>
      </c>
      <c r="B418" s="71">
        <f>VLOOKUP(D414,数据库!$A$1:$J$64584,10,FALSE)</f>
        <v>0</v>
      </c>
      <c r="C418" s="70" t="s">
        <v>280</v>
      </c>
      <c r="D418" s="26">
        <v>20</v>
      </c>
      <c r="E418" s="24"/>
      <c r="F418" s="70" t="s">
        <v>249</v>
      </c>
      <c r="G418" s="71">
        <f>VLOOKUP(I414,数据库!$A$1:$J$64584,10,FALSE)</f>
        <v>0</v>
      </c>
      <c r="H418" s="70" t="s">
        <v>280</v>
      </c>
      <c r="I418" s="26">
        <v>20</v>
      </c>
      <c r="J418" s="24"/>
      <c r="K418" s="70" t="s">
        <v>249</v>
      </c>
      <c r="L418" s="67" t="str">
        <f>VLOOKUP(N414,数据库!$A$1:$J$64584,10,FALSE)</f>
        <v>协议板/CN4/MOD1+、KF/1</v>
      </c>
      <c r="M418" s="68" t="s">
        <v>280</v>
      </c>
      <c r="N418" s="68">
        <v>20</v>
      </c>
    </row>
    <row r="419" spans="1:14" ht="12.75" customHeight="1" x14ac:dyDescent="0.15">
      <c r="A419" s="71" t="s">
        <v>250</v>
      </c>
      <c r="B419" s="285" t="str">
        <f>VLOOKUP(D414,数据库!$A$1:$J$64584,4,FALSE)</f>
        <v>远程语音救援</v>
      </c>
      <c r="C419" s="287"/>
      <c r="D419" s="287"/>
      <c r="E419" s="24"/>
      <c r="F419" s="71" t="s">
        <v>250</v>
      </c>
      <c r="G419" s="285" t="str">
        <f>VLOOKUP(I414,数据库!$A$1:$J$64584,4,FALSE)</f>
        <v>远程语音救援</v>
      </c>
      <c r="H419" s="286"/>
      <c r="I419" s="287"/>
      <c r="J419" s="24"/>
      <c r="K419" s="64" t="s">
        <v>250</v>
      </c>
      <c r="L419" s="285" t="str">
        <f>VLOOKUP(N414,数据库!$A$1:$J$64584,4,FALSE)</f>
        <v>BA接口</v>
      </c>
      <c r="M419" s="287"/>
      <c r="N419" s="287"/>
    </row>
    <row r="420" spans="1:14" ht="12.75" customHeight="1" x14ac:dyDescent="0.15">
      <c r="A420" s="13"/>
      <c r="B420" s="13"/>
      <c r="C420" s="13"/>
      <c r="D420" s="46"/>
      <c r="E420" s="13"/>
      <c r="F420" s="46"/>
      <c r="G420" s="13"/>
      <c r="H420" s="13"/>
      <c r="I420" s="46"/>
      <c r="J420" s="13"/>
      <c r="K420" s="46"/>
      <c r="L420" s="13"/>
      <c r="M420" s="13"/>
      <c r="N420" s="13"/>
    </row>
    <row r="421" spans="1:14" ht="12.75" customHeight="1" x14ac:dyDescent="0.15">
      <c r="A421" s="288" t="s">
        <v>304</v>
      </c>
      <c r="B421" s="287"/>
      <c r="C421" s="70" t="s">
        <v>0</v>
      </c>
      <c r="D421" s="71">
        <f>D414+3</f>
        <v>385</v>
      </c>
      <c r="E421" s="24"/>
      <c r="F421" s="288" t="s">
        <v>304</v>
      </c>
      <c r="G421" s="287"/>
      <c r="H421" s="70" t="s">
        <v>0</v>
      </c>
      <c r="I421" s="71">
        <f>I414+3</f>
        <v>386</v>
      </c>
      <c r="J421" s="24"/>
      <c r="K421" s="288" t="s">
        <v>304</v>
      </c>
      <c r="L421" s="287"/>
      <c r="M421" s="70" t="s">
        <v>0</v>
      </c>
      <c r="N421" s="71">
        <f>N414+3</f>
        <v>387</v>
      </c>
    </row>
    <row r="422" spans="1:14" ht="12.75" customHeight="1" x14ac:dyDescent="0.15">
      <c r="A422" s="70" t="s">
        <v>16</v>
      </c>
      <c r="B422" s="71" t="str">
        <f>VLOOKUP(D421,数据库!$A$1:$J$64584,2,FALSE)</f>
        <v>协议板/CN4/MOD1-</v>
      </c>
      <c r="C422" s="70" t="s">
        <v>17</v>
      </c>
      <c r="D422" s="71" t="str">
        <f>VLOOKUP(D421,数据库!$A$1:$J$64584,3,FALSE)</f>
        <v>KF/2</v>
      </c>
      <c r="E422" s="24"/>
      <c r="F422" s="69" t="s">
        <v>16</v>
      </c>
      <c r="G422" s="71" t="str">
        <f>VLOOKUP(I421,数据库!$A$1:$J$64584,2,FALSE)</f>
        <v>协议板/CN4/24V</v>
      </c>
      <c r="H422" s="70" t="s">
        <v>17</v>
      </c>
      <c r="I422" s="71" t="str">
        <f>VLOOKUP(I421,数据库!$A$1:$J$64584,3,FALSE)</f>
        <v>KF/3</v>
      </c>
      <c r="J422" s="24"/>
      <c r="K422" s="69" t="s">
        <v>16</v>
      </c>
      <c r="L422" s="71" t="str">
        <f>VLOOKUP(N421,数据库!$A$1:$J$64584,2,FALSE)</f>
        <v>协议板/CN4/GND</v>
      </c>
      <c r="M422" s="70" t="s">
        <v>17</v>
      </c>
      <c r="N422" s="71" t="str">
        <f>VLOOKUP(N421,数据库!$A$1:$J$64584,3,FALSE)</f>
        <v>KF/4</v>
      </c>
    </row>
    <row r="423" spans="1:14" ht="12.75" customHeight="1" x14ac:dyDescent="0.15">
      <c r="A423" s="70" t="s">
        <v>251</v>
      </c>
      <c r="B423" s="71" t="str">
        <f>VLOOKUP(D421,数据库!$A$1:$J$64584,6,FALSE)</f>
        <v>红针</v>
      </c>
      <c r="C423" s="71" t="s">
        <v>19</v>
      </c>
      <c r="D423" s="71" t="str">
        <f>VLOOKUP(D421,数据库!$A$1:$J$64584,7,FALSE)</f>
        <v>半剥6.5</v>
      </c>
      <c r="E423" s="24"/>
      <c r="F423" s="69" t="s">
        <v>251</v>
      </c>
      <c r="G423" s="71" t="str">
        <f>VLOOKUP(I421,数据库!$A$1:$J$64584,6,FALSE)</f>
        <v>红针</v>
      </c>
      <c r="H423" s="71" t="s">
        <v>19</v>
      </c>
      <c r="I423" s="71" t="str">
        <f>VLOOKUP(I421,数据库!$A$1:$J$64584,7,FALSE)</f>
        <v>半剥6.5</v>
      </c>
      <c r="J423" s="24"/>
      <c r="K423" s="69" t="s">
        <v>251</v>
      </c>
      <c r="L423" s="71" t="str">
        <f>VLOOKUP(N421,数据库!$A$1:$J$64584,6,FALSE)</f>
        <v>红针</v>
      </c>
      <c r="M423" s="71" t="s">
        <v>19</v>
      </c>
      <c r="N423" s="71" t="str">
        <f>VLOOKUP(N421,数据库!$A$1:$J$64584,7,FALSE)</f>
        <v>半剥6.5</v>
      </c>
    </row>
    <row r="424" spans="1:14" ht="12.75" customHeight="1" x14ac:dyDescent="0.15">
      <c r="A424" s="71" t="s">
        <v>247</v>
      </c>
      <c r="B424" s="71" t="str">
        <f>VLOOKUP(D421,数据库!$A$1:$J$64584,5,FALSE)</f>
        <v>0.5黑</v>
      </c>
      <c r="C424" s="26" t="s">
        <v>248</v>
      </c>
      <c r="D424" s="71" t="e">
        <f>VLOOKUP(D421,数据库!A:J,11,FALSE)</f>
        <v>#REF!</v>
      </c>
      <c r="E424" s="24"/>
      <c r="F424" s="70" t="s">
        <v>247</v>
      </c>
      <c r="G424" s="71" t="str">
        <f>VLOOKUP(I421,数据库!$A$1:$J$64584,5,FALSE)</f>
        <v>0.5黑</v>
      </c>
      <c r="H424" s="26" t="s">
        <v>248</v>
      </c>
      <c r="I424" s="71" t="e">
        <f>VLOOKUP(I421,数据库!$A$1:$J$64584,11,FALSE)</f>
        <v>#REF!</v>
      </c>
      <c r="J424" s="24"/>
      <c r="K424" s="70" t="s">
        <v>247</v>
      </c>
      <c r="L424" s="71" t="str">
        <f>VLOOKUP(N421,数据库!$A$1:$J$64584,5,FALSE)</f>
        <v>0.5黑</v>
      </c>
      <c r="M424" s="26" t="s">
        <v>248</v>
      </c>
      <c r="N424" s="26" t="e">
        <f>VLOOKUP(N421,数据库!$A$1:$J$64584,11,FALSE)</f>
        <v>#REF!</v>
      </c>
    </row>
    <row r="425" spans="1:14" ht="12.75" customHeight="1" x14ac:dyDescent="0.15">
      <c r="A425" s="71" t="s">
        <v>249</v>
      </c>
      <c r="B425" s="71" t="str">
        <f>VLOOKUP(D421,数据库!$A$1:$J$64584,10,FALSE)</f>
        <v>协议板/CN4/MOD1-、KF/2</v>
      </c>
      <c r="C425" s="70" t="s">
        <v>280</v>
      </c>
      <c r="D425" s="26">
        <v>20</v>
      </c>
      <c r="E425" s="24"/>
      <c r="F425" s="70" t="s">
        <v>249</v>
      </c>
      <c r="G425" s="71" t="str">
        <f>VLOOKUP(I421,数据库!$A$1:$J$64584,10,FALSE)</f>
        <v>协议板/CN4/24V、KF/3</v>
      </c>
      <c r="H425" s="70" t="s">
        <v>280</v>
      </c>
      <c r="I425" s="26">
        <v>20</v>
      </c>
      <c r="J425" s="24"/>
      <c r="K425" s="70" t="s">
        <v>249</v>
      </c>
      <c r="L425" s="67" t="str">
        <f>VLOOKUP(N421,数据库!$A$1:$J$64584,10,FALSE)</f>
        <v>协议板/CN4/GND、KF/4</v>
      </c>
      <c r="M425" s="68" t="s">
        <v>280</v>
      </c>
      <c r="N425" s="68">
        <v>20</v>
      </c>
    </row>
    <row r="426" spans="1:14" ht="12.75" customHeight="1" x14ac:dyDescent="0.15">
      <c r="A426" s="71" t="s">
        <v>250</v>
      </c>
      <c r="B426" s="285" t="str">
        <f>VLOOKUP(D421,数据库!$A$1:$J$64584,4,FALSE)</f>
        <v>BA接口</v>
      </c>
      <c r="C426" s="287"/>
      <c r="D426" s="287"/>
      <c r="E426" s="24"/>
      <c r="F426" s="71" t="s">
        <v>250</v>
      </c>
      <c r="G426" s="285" t="str">
        <f>VLOOKUP(I421,数据库!$A$1:$J$64584,4,FALSE)</f>
        <v>BA接口</v>
      </c>
      <c r="H426" s="286"/>
      <c r="I426" s="287"/>
      <c r="J426" s="24"/>
      <c r="K426" s="64" t="s">
        <v>250</v>
      </c>
      <c r="L426" s="285" t="str">
        <f>VLOOKUP(N421,数据库!$A$1:$J$64584,4,FALSE)</f>
        <v>BA接口</v>
      </c>
      <c r="M426" s="287"/>
      <c r="N426" s="287"/>
    </row>
    <row r="427" spans="1:14" ht="12.75" customHeight="1" x14ac:dyDescent="0.15">
      <c r="A427" s="13"/>
      <c r="B427" s="13"/>
      <c r="C427" s="13"/>
      <c r="D427" s="46"/>
      <c r="E427" s="13"/>
      <c r="F427" s="46"/>
      <c r="G427" s="13"/>
      <c r="H427" s="13"/>
      <c r="I427" s="46"/>
      <c r="J427" s="13"/>
      <c r="K427" s="46"/>
      <c r="L427" s="13"/>
      <c r="M427" s="13"/>
      <c r="N427" s="13"/>
    </row>
    <row r="428" spans="1:14" ht="12.75" customHeight="1" x14ac:dyDescent="0.15">
      <c r="A428" s="288" t="s">
        <v>304</v>
      </c>
      <c r="B428" s="287"/>
      <c r="C428" s="70" t="s">
        <v>0</v>
      </c>
      <c r="D428" s="71">
        <f>D421+3</f>
        <v>388</v>
      </c>
      <c r="E428" s="24"/>
      <c r="F428" s="288" t="s">
        <v>304</v>
      </c>
      <c r="G428" s="287"/>
      <c r="H428" s="70" t="s">
        <v>0</v>
      </c>
      <c r="I428" s="71">
        <f>I421+3</f>
        <v>389</v>
      </c>
      <c r="J428" s="24"/>
      <c r="K428" s="288" t="s">
        <v>304</v>
      </c>
      <c r="L428" s="287"/>
      <c r="M428" s="70" t="s">
        <v>0</v>
      </c>
      <c r="N428" s="71">
        <f>N421+3</f>
        <v>390</v>
      </c>
    </row>
    <row r="429" spans="1:14" ht="12.75" customHeight="1" x14ac:dyDescent="0.15">
      <c r="A429" s="70" t="s">
        <v>16</v>
      </c>
      <c r="B429" s="71" t="str">
        <f>VLOOKUP(D428,数据库!$A$1:$J$64584,2,FALSE)</f>
        <v>协议板/CN4/MOD1+</v>
      </c>
      <c r="C429" s="70" t="s">
        <v>17</v>
      </c>
      <c r="D429" s="71" t="str">
        <f>VLOOKUP(D428,数据库!$A$1:$J$64584,3,FALSE)</f>
        <v>KF/1</v>
      </c>
      <c r="E429" s="24"/>
      <c r="F429" s="69" t="s">
        <v>16</v>
      </c>
      <c r="G429" s="71" t="str">
        <f>VLOOKUP(I428,数据库!$A$1:$J$64584,2,FALSE)</f>
        <v>协议板/CN4/MOD1-</v>
      </c>
      <c r="H429" s="70" t="s">
        <v>17</v>
      </c>
      <c r="I429" s="71" t="str">
        <f>VLOOKUP(I428,数据库!$A$1:$J$64584,3,FALSE)</f>
        <v>KF/2</v>
      </c>
      <c r="J429" s="24"/>
      <c r="K429" s="69" t="s">
        <v>16</v>
      </c>
      <c r="L429" s="71" t="str">
        <f>VLOOKUP(N428,数据库!$A$1:$J$64584,2,FALSE)</f>
        <v>协议板/CN4/+24V</v>
      </c>
      <c r="M429" s="70" t="s">
        <v>17</v>
      </c>
      <c r="N429" s="71" t="str">
        <f>VLOOKUP(N428,数据库!$A$1:$J$64584,3,FALSE)</f>
        <v>KF/3</v>
      </c>
    </row>
    <row r="430" spans="1:14" ht="12.75" customHeight="1" x14ac:dyDescent="0.15">
      <c r="A430" s="70" t="s">
        <v>251</v>
      </c>
      <c r="B430" s="71" t="str">
        <f>VLOOKUP(D428,数据库!$A$1:$J$64584,6,FALSE)</f>
        <v>红针/(遥367：蓝针)</v>
      </c>
      <c r="C430" s="71" t="s">
        <v>19</v>
      </c>
      <c r="D430" s="71" t="str">
        <f>VLOOKUP(D428,数据库!$A$1:$J$64584,7,FALSE)</f>
        <v>半剥6.5</v>
      </c>
      <c r="E430" s="24"/>
      <c r="F430" s="69" t="s">
        <v>251</v>
      </c>
      <c r="G430" s="71" t="str">
        <f>VLOOKUP(I428,数据库!$A$1:$J$64584,6,FALSE)</f>
        <v>红针/(遥368：蓝针)</v>
      </c>
      <c r="H430" s="71" t="s">
        <v>19</v>
      </c>
      <c r="I430" s="71" t="str">
        <f>VLOOKUP(I428,数据库!$A$1:$J$64584,7,FALSE)</f>
        <v>半剥6.5</v>
      </c>
      <c r="J430" s="24"/>
      <c r="K430" s="69" t="s">
        <v>251</v>
      </c>
      <c r="L430" s="71" t="str">
        <f>VLOOKUP(N428,数据库!$A$1:$J$64584,6,FALSE)</f>
        <v>红针/(遥369：蓝针)</v>
      </c>
      <c r="M430" s="71" t="s">
        <v>19</v>
      </c>
      <c r="N430" s="71" t="str">
        <f>VLOOKUP(N428,数据库!$A$1:$J$64584,7,FALSE)</f>
        <v>半剥6.5</v>
      </c>
    </row>
    <row r="431" spans="1:14" ht="12.75" customHeight="1" x14ac:dyDescent="0.15">
      <c r="A431" s="71" t="s">
        <v>247</v>
      </c>
      <c r="B431" s="71" t="str">
        <f>VLOOKUP(D428,数据库!$A$1:$J$64584,5,FALSE)</f>
        <v>0.5黑</v>
      </c>
      <c r="C431" s="26" t="s">
        <v>248</v>
      </c>
      <c r="D431" s="71" t="e">
        <f>VLOOKUP(D428,数据库!A:J,11,FALSE)</f>
        <v>#REF!</v>
      </c>
      <c r="E431" s="24"/>
      <c r="F431" s="70" t="s">
        <v>247</v>
      </c>
      <c r="G431" s="71" t="str">
        <f>VLOOKUP(I428,数据库!$A$1:$J$64584,5,FALSE)</f>
        <v>0.5黑</v>
      </c>
      <c r="H431" s="26" t="s">
        <v>248</v>
      </c>
      <c r="I431" s="71" t="e">
        <f>VLOOKUP(I428,数据库!$A$1:$J$64584,11,FALSE)</f>
        <v>#REF!</v>
      </c>
      <c r="J431" s="24"/>
      <c r="K431" s="70" t="s">
        <v>247</v>
      </c>
      <c r="L431" s="71" t="str">
        <f>VLOOKUP(N428,数据库!$A$1:$J$64584,5,FALSE)</f>
        <v>0.5黑</v>
      </c>
      <c r="M431" s="26" t="s">
        <v>248</v>
      </c>
      <c r="N431" s="26" t="e">
        <f>VLOOKUP(N428,数据库!$A$1:$J$64584,11,FALSE)</f>
        <v>#REF!</v>
      </c>
    </row>
    <row r="432" spans="1:14" ht="12.75" customHeight="1" x14ac:dyDescent="0.15">
      <c r="A432" s="71" t="s">
        <v>249</v>
      </c>
      <c r="B432" s="71" t="str">
        <f>VLOOKUP(D428,数据库!$A$1:$J$64584,10,FALSE)</f>
        <v>协议板/CN4/MOD1+、KF/1</v>
      </c>
      <c r="C432" s="70" t="s">
        <v>280</v>
      </c>
      <c r="D432" s="26">
        <v>20</v>
      </c>
      <c r="E432" s="24"/>
      <c r="F432" s="70" t="s">
        <v>249</v>
      </c>
      <c r="G432" s="71" t="str">
        <f>VLOOKUP(I428,数据库!$A$1:$J$64584,10,FALSE)</f>
        <v>协议板/CN4/MOD1-、KF/2</v>
      </c>
      <c r="H432" s="70" t="s">
        <v>280</v>
      </c>
      <c r="I432" s="26">
        <v>20</v>
      </c>
      <c r="J432" s="24"/>
      <c r="K432" s="70" t="s">
        <v>249</v>
      </c>
      <c r="L432" s="67" t="str">
        <f>VLOOKUP(N428,数据库!$A$1:$J$64584,10,FALSE)</f>
        <v>协议板/CN4/+24V、KF/3</v>
      </c>
      <c r="M432" s="68" t="s">
        <v>280</v>
      </c>
      <c r="N432" s="68">
        <v>20</v>
      </c>
    </row>
    <row r="433" spans="1:14" ht="12.75" customHeight="1" x14ac:dyDescent="0.15">
      <c r="A433" s="71" t="s">
        <v>250</v>
      </c>
      <c r="B433" s="285" t="str">
        <f>VLOOKUP(D428,数据库!$A$1:$J$64584,4,FALSE)</f>
        <v>小区监控</v>
      </c>
      <c r="C433" s="287"/>
      <c r="D433" s="287"/>
      <c r="E433" s="24"/>
      <c r="F433" s="71" t="s">
        <v>250</v>
      </c>
      <c r="G433" s="285" t="str">
        <f>VLOOKUP(I428,数据库!$A$1:$J$64584,4,FALSE)</f>
        <v>小区监控</v>
      </c>
      <c r="H433" s="286"/>
      <c r="I433" s="287"/>
      <c r="J433" s="24"/>
      <c r="K433" s="64" t="s">
        <v>250</v>
      </c>
      <c r="L433" s="285" t="str">
        <f>VLOOKUP(N428,数据库!$A$1:$J$64584,4,FALSE)</f>
        <v>小区监控</v>
      </c>
      <c r="M433" s="287"/>
      <c r="N433" s="287"/>
    </row>
    <row r="434" spans="1:14" ht="12.75" customHeight="1" x14ac:dyDescent="0.15">
      <c r="A434" s="13"/>
      <c r="B434" s="13"/>
      <c r="C434" s="13"/>
      <c r="D434" s="46"/>
      <c r="E434" s="13"/>
      <c r="F434" s="46"/>
      <c r="G434" s="13"/>
      <c r="H434" s="13"/>
      <c r="I434" s="46"/>
      <c r="J434" s="13"/>
      <c r="K434" s="46"/>
      <c r="L434" s="13"/>
      <c r="M434" s="13"/>
      <c r="N434" s="13"/>
    </row>
    <row r="435" spans="1:14" ht="12.75" customHeight="1" x14ac:dyDescent="0.15">
      <c r="A435" s="288" t="s">
        <v>304</v>
      </c>
      <c r="B435" s="287"/>
      <c r="C435" s="70" t="s">
        <v>0</v>
      </c>
      <c r="D435" s="71">
        <f>D428+3</f>
        <v>391</v>
      </c>
      <c r="E435" s="24"/>
      <c r="F435" s="288" t="s">
        <v>304</v>
      </c>
      <c r="G435" s="287"/>
      <c r="H435" s="70" t="s">
        <v>0</v>
      </c>
      <c r="I435" s="71">
        <f>I428+3</f>
        <v>392</v>
      </c>
      <c r="J435" s="24"/>
      <c r="K435" s="288" t="s">
        <v>304</v>
      </c>
      <c r="L435" s="287"/>
      <c r="M435" s="70" t="s">
        <v>0</v>
      </c>
      <c r="N435" s="71">
        <f>N428+3</f>
        <v>393</v>
      </c>
    </row>
    <row r="436" spans="1:14" ht="12.75" customHeight="1" x14ac:dyDescent="0.15">
      <c r="A436" s="70" t="s">
        <v>16</v>
      </c>
      <c r="B436" s="71" t="str">
        <f>VLOOKUP(D435,数据库!$A$1:$J$64584,2,FALSE)</f>
        <v>协议板/CN4/GND</v>
      </c>
      <c r="C436" s="70" t="s">
        <v>17</v>
      </c>
      <c r="D436" s="71" t="str">
        <f>VLOOKUP(D435,数据库!$A$1:$J$64584,3,FALSE)</f>
        <v>KF/4</v>
      </c>
      <c r="E436" s="24"/>
      <c r="F436" s="69" t="s">
        <v>16</v>
      </c>
      <c r="G436" s="71" t="str">
        <f>VLOOKUP(I435,数据库!$A$1:$J$64584,2,FALSE)</f>
        <v>协议板/CN1/CAN1H</v>
      </c>
      <c r="H436" s="70" t="s">
        <v>17</v>
      </c>
      <c r="I436" s="71" t="str">
        <f>VLOOKUP(I435,数据库!$A$1:$J$64584,3,FALSE)</f>
        <v>F10a/1</v>
      </c>
      <c r="J436" s="24"/>
      <c r="K436" s="69" t="s">
        <v>16</v>
      </c>
      <c r="L436" s="71" t="str">
        <f>VLOOKUP(N435,数据库!$A$1:$J$64584,2,FALSE)</f>
        <v>协议板/CN1/CAN1L</v>
      </c>
      <c r="M436" s="70" t="s">
        <v>17</v>
      </c>
      <c r="N436" s="71" t="str">
        <f>VLOOKUP(N435,数据库!$A$1:$J$64584,3,FALSE)</f>
        <v>F10a/2</v>
      </c>
    </row>
    <row r="437" spans="1:14" ht="12.75" customHeight="1" x14ac:dyDescent="0.15">
      <c r="A437" s="70" t="s">
        <v>251</v>
      </c>
      <c r="B437" s="71" t="str">
        <f>VLOOKUP(D435,数据库!$A$1:$J$64584,6,FALSE)</f>
        <v>红针/(遥370：蓝针)</v>
      </c>
      <c r="C437" s="71" t="s">
        <v>19</v>
      </c>
      <c r="D437" s="71" t="str">
        <f>VLOOKUP(D435,数据库!$A$1:$J$64584,7,FALSE)</f>
        <v>半剥6.5</v>
      </c>
      <c r="E437" s="24"/>
      <c r="F437" s="69" t="s">
        <v>251</v>
      </c>
      <c r="G437" s="71" t="str">
        <f>VLOOKUP(I435,数据库!$A$1:$J$64584,6,FALSE)</f>
        <v>404：蓝针</v>
      </c>
      <c r="H437" s="71" t="s">
        <v>19</v>
      </c>
      <c r="I437" s="71" t="str">
        <f>VLOOKUP(I435,数据库!$A$1:$J$64584,7,FALSE)</f>
        <v>5558T</v>
      </c>
      <c r="J437" s="24"/>
      <c r="K437" s="69" t="s">
        <v>251</v>
      </c>
      <c r="L437" s="71" t="str">
        <f>VLOOKUP(N435,数据库!$A$1:$J$64584,6,FALSE)</f>
        <v>405：蓝针</v>
      </c>
      <c r="M437" s="71" t="s">
        <v>19</v>
      </c>
      <c r="N437" s="71" t="str">
        <f>VLOOKUP(N435,数据库!$A$1:$J$64584,7,FALSE)</f>
        <v>5558T</v>
      </c>
    </row>
    <row r="438" spans="1:14" ht="12.75" customHeight="1" x14ac:dyDescent="0.15">
      <c r="A438" s="71" t="s">
        <v>247</v>
      </c>
      <c r="B438" s="71" t="str">
        <f>VLOOKUP(D435,数据库!$A$1:$J$64584,5,FALSE)</f>
        <v>0.5黑</v>
      </c>
      <c r="C438" s="26" t="s">
        <v>248</v>
      </c>
      <c r="D438" s="71" t="e">
        <f>VLOOKUP(D435,数据库!A:J,11,FALSE)</f>
        <v>#REF!</v>
      </c>
      <c r="E438" s="24"/>
      <c r="F438" s="70" t="s">
        <v>247</v>
      </c>
      <c r="G438" s="71" t="str">
        <f>VLOOKUP(I435,数据库!$A$1:$J$64584,5,FALSE)</f>
        <v>0.5黑</v>
      </c>
      <c r="H438" s="26" t="s">
        <v>248</v>
      </c>
      <c r="I438" s="71" t="e">
        <f>VLOOKUP(I435,数据库!$A$1:$J$64584,11,FALSE)</f>
        <v>#REF!</v>
      </c>
      <c r="J438" s="24"/>
      <c r="K438" s="70" t="s">
        <v>247</v>
      </c>
      <c r="L438" s="71" t="str">
        <f>VLOOKUP(N435,数据库!$A$1:$J$64584,5,FALSE)</f>
        <v>0.5黑</v>
      </c>
      <c r="M438" s="26" t="s">
        <v>248</v>
      </c>
      <c r="N438" s="26" t="e">
        <f>VLOOKUP(N435,数据库!$A$1:$J$64584,11,FALSE)</f>
        <v>#REF!</v>
      </c>
    </row>
    <row r="439" spans="1:14" ht="12.75" customHeight="1" x14ac:dyDescent="0.15">
      <c r="A439" s="71" t="s">
        <v>249</v>
      </c>
      <c r="B439" s="71" t="str">
        <f>VLOOKUP(D435,数据库!$A$1:$J$64584,10,FALSE)</f>
        <v>协议板/CN4/GND、KF/4</v>
      </c>
      <c r="C439" s="70" t="s">
        <v>280</v>
      </c>
      <c r="D439" s="26">
        <v>20</v>
      </c>
      <c r="E439" s="24"/>
      <c r="F439" s="70" t="s">
        <v>249</v>
      </c>
      <c r="G439" s="71" t="str">
        <f>VLOOKUP(I435,数据库!$A$1:$J$64584,10,FALSE)</f>
        <v>协议板/CN1/CAN1H、F10a/1</v>
      </c>
      <c r="H439" s="70" t="s">
        <v>280</v>
      </c>
      <c r="I439" s="26">
        <v>20</v>
      </c>
      <c r="J439" s="24"/>
      <c r="K439" s="70" t="s">
        <v>249</v>
      </c>
      <c r="L439" s="67" t="str">
        <f>VLOOKUP(N435,数据库!$A$1:$J$64584,10,FALSE)</f>
        <v>协议板/CN1/CAN1L、F10a/2</v>
      </c>
      <c r="M439" s="68" t="s">
        <v>280</v>
      </c>
      <c r="N439" s="68">
        <v>20</v>
      </c>
    </row>
    <row r="440" spans="1:14" ht="12.75" customHeight="1" x14ac:dyDescent="0.15">
      <c r="A440" s="71" t="s">
        <v>250</v>
      </c>
      <c r="B440" s="285" t="str">
        <f>VLOOKUP(D435,数据库!$A$1:$J$64584,4,FALSE)</f>
        <v>小区监控</v>
      </c>
      <c r="C440" s="287"/>
      <c r="D440" s="287"/>
      <c r="E440" s="24"/>
      <c r="F440" s="71" t="s">
        <v>250</v>
      </c>
      <c r="G440" s="285" t="str">
        <f>VLOOKUP(I435,数据库!$A$1:$J$64584,4,FALSE)</f>
        <v>机器人功能/访客功能</v>
      </c>
      <c r="H440" s="286"/>
      <c r="I440" s="287"/>
      <c r="J440" s="24"/>
      <c r="K440" s="64" t="s">
        <v>250</v>
      </c>
      <c r="L440" s="285" t="str">
        <f>VLOOKUP(N435,数据库!$A$1:$J$64584,4,FALSE)</f>
        <v>机器人功能/访客功能</v>
      </c>
      <c r="M440" s="287"/>
      <c r="N440" s="287"/>
    </row>
    <row r="441" spans="1:14" ht="12.75" customHeight="1" x14ac:dyDescent="0.15">
      <c r="A441" s="13"/>
      <c r="B441" s="13"/>
      <c r="C441" s="13"/>
      <c r="D441" s="46"/>
      <c r="E441" s="13"/>
      <c r="F441" s="46"/>
      <c r="G441" s="13"/>
      <c r="H441" s="13"/>
      <c r="I441" s="46"/>
      <c r="J441" s="13"/>
      <c r="K441" s="46"/>
      <c r="L441" s="13"/>
      <c r="M441" s="13"/>
      <c r="N441" s="13"/>
    </row>
    <row r="442" spans="1:14" ht="12.75" customHeight="1" x14ac:dyDescent="0.15">
      <c r="A442" s="288" t="s">
        <v>304</v>
      </c>
      <c r="B442" s="287"/>
      <c r="C442" s="70" t="s">
        <v>0</v>
      </c>
      <c r="D442" s="71">
        <f>D435+3</f>
        <v>394</v>
      </c>
      <c r="E442" s="24"/>
      <c r="F442" s="288" t="s">
        <v>304</v>
      </c>
      <c r="G442" s="287"/>
      <c r="H442" s="70" t="s">
        <v>0</v>
      </c>
      <c r="I442" s="71">
        <f>I435+3</f>
        <v>395</v>
      </c>
      <c r="J442" s="24"/>
      <c r="K442" s="288" t="s">
        <v>304</v>
      </c>
      <c r="L442" s="287"/>
      <c r="M442" s="70" t="s">
        <v>0</v>
      </c>
      <c r="N442" s="71">
        <f>N435+3</f>
        <v>396</v>
      </c>
    </row>
    <row r="443" spans="1:14" ht="12.75" customHeight="1" x14ac:dyDescent="0.15">
      <c r="A443" s="70" t="s">
        <v>16</v>
      </c>
      <c r="B443" s="71" t="str">
        <f>VLOOKUP(D442,数据库!$A$1:$J$64584,2,FALSE)</f>
        <v>协议板/CN1/+24V</v>
      </c>
      <c r="C443" s="70" t="s">
        <v>17</v>
      </c>
      <c r="D443" s="71" t="str">
        <f>VLOOKUP(D442,数据库!$A$1:$J$64584,3,FALSE)</f>
        <v>F10a/3</v>
      </c>
      <c r="E443" s="24"/>
      <c r="F443" s="69" t="s">
        <v>16</v>
      </c>
      <c r="G443" s="71" t="str">
        <f>VLOOKUP(I442,数据库!$A$1:$J$64584,2,FALSE)</f>
        <v>协议板/CN1/GND</v>
      </c>
      <c r="H443" s="70" t="s">
        <v>17</v>
      </c>
      <c r="I443" s="71" t="str">
        <f>VLOOKUP(I442,数据库!$A$1:$J$64584,3,FALSE)</f>
        <v>F10a/4</v>
      </c>
      <c r="J443" s="24"/>
      <c r="K443" s="69" t="s">
        <v>16</v>
      </c>
      <c r="L443" s="71" t="str">
        <f>VLOOKUP(N442,数据库!$A$1:$J$64584,2,FALSE)</f>
        <v>协议板/CN1/CAN1H</v>
      </c>
      <c r="M443" s="70" t="s">
        <v>17</v>
      </c>
      <c r="N443" s="71" t="str">
        <f>VLOOKUP(N442,数据库!$A$1:$J$64584,3,FALSE)</f>
        <v>F10b/1</v>
      </c>
    </row>
    <row r="444" spans="1:14" ht="12.75" customHeight="1" x14ac:dyDescent="0.15">
      <c r="A444" s="70" t="s">
        <v>251</v>
      </c>
      <c r="B444" s="71" t="str">
        <f>VLOOKUP(D442,数据库!$A$1:$J$64584,6,FALSE)</f>
        <v>406：蓝针</v>
      </c>
      <c r="C444" s="71" t="s">
        <v>19</v>
      </c>
      <c r="D444" s="71" t="str">
        <f>VLOOKUP(D442,数据库!$A$1:$J$64584,7,FALSE)</f>
        <v>5558T</v>
      </c>
      <c r="E444" s="24"/>
      <c r="F444" s="69" t="s">
        <v>251</v>
      </c>
      <c r="G444" s="71" t="str">
        <f>VLOOKUP(I442,数据库!$A$1:$J$64584,6,FALSE)</f>
        <v>407：蓝针</v>
      </c>
      <c r="H444" s="71" t="s">
        <v>19</v>
      </c>
      <c r="I444" s="71" t="str">
        <f>VLOOKUP(I442,数据库!$A$1:$J$64584,7,FALSE)</f>
        <v>5558T</v>
      </c>
      <c r="J444" s="24"/>
      <c r="K444" s="69" t="s">
        <v>251</v>
      </c>
      <c r="L444" s="71" t="str">
        <f>VLOOKUP(N442,数据库!$A$1:$J$64584,6,FALSE)</f>
        <v>392：蓝针</v>
      </c>
      <c r="M444" s="71" t="s">
        <v>19</v>
      </c>
      <c r="N444" s="71" t="str">
        <f>VLOOKUP(N442,数据库!$A$1:$J$64584,7,FALSE)</f>
        <v>5556T</v>
      </c>
    </row>
    <row r="445" spans="1:14" ht="12.75" customHeight="1" x14ac:dyDescent="0.15">
      <c r="A445" s="71" t="s">
        <v>247</v>
      </c>
      <c r="B445" s="71" t="str">
        <f>VLOOKUP(D442,数据库!$A$1:$J$64584,5,FALSE)</f>
        <v>0.5黑</v>
      </c>
      <c r="C445" s="26" t="s">
        <v>248</v>
      </c>
      <c r="D445" s="71" t="e">
        <f>VLOOKUP(D442,数据库!A:J,11,FALSE)</f>
        <v>#REF!</v>
      </c>
      <c r="E445" s="24"/>
      <c r="F445" s="70" t="s">
        <v>247</v>
      </c>
      <c r="G445" s="71" t="str">
        <f>VLOOKUP(I442,数据库!$A$1:$J$64584,5,FALSE)</f>
        <v>0.5黑</v>
      </c>
      <c r="H445" s="26" t="s">
        <v>248</v>
      </c>
      <c r="I445" s="71" t="e">
        <f>VLOOKUP(I442,数据库!$A$1:$J$64584,11,FALSE)</f>
        <v>#REF!</v>
      </c>
      <c r="J445" s="24"/>
      <c r="K445" s="70" t="s">
        <v>247</v>
      </c>
      <c r="L445" s="71" t="str">
        <f>VLOOKUP(N442,数据库!$A$1:$J$64584,5,FALSE)</f>
        <v>0.5黑</v>
      </c>
      <c r="M445" s="26" t="s">
        <v>248</v>
      </c>
      <c r="N445" s="26" t="e">
        <f>VLOOKUP(N442,数据库!$A$1:$J$64584,11,FALSE)</f>
        <v>#REF!</v>
      </c>
    </row>
    <row r="446" spans="1:14" ht="12.75" customHeight="1" x14ac:dyDescent="0.15">
      <c r="A446" s="71" t="s">
        <v>249</v>
      </c>
      <c r="B446" s="71" t="str">
        <f>VLOOKUP(D442,数据库!$A$1:$J$64584,10,FALSE)</f>
        <v>协议板/CN1/+24V、F10a/3</v>
      </c>
      <c r="C446" s="70" t="s">
        <v>280</v>
      </c>
      <c r="D446" s="26">
        <v>20</v>
      </c>
      <c r="E446" s="24"/>
      <c r="F446" s="70" t="s">
        <v>249</v>
      </c>
      <c r="G446" s="71" t="str">
        <f>VLOOKUP(I442,数据库!$A$1:$J$64584,10,FALSE)</f>
        <v>协议板/CN1/GND、F10a/4</v>
      </c>
      <c r="H446" s="70" t="s">
        <v>280</v>
      </c>
      <c r="I446" s="26">
        <v>20</v>
      </c>
      <c r="J446" s="24"/>
      <c r="K446" s="70" t="s">
        <v>249</v>
      </c>
      <c r="L446" s="67" t="str">
        <f>VLOOKUP(N442,数据库!$A$1:$J$64584,10,FALSE)</f>
        <v>协议板/CN1/CAN1H、F10b/1</v>
      </c>
      <c r="M446" s="68" t="s">
        <v>280</v>
      </c>
      <c r="N446" s="68">
        <v>20</v>
      </c>
    </row>
    <row r="447" spans="1:14" ht="12.75" customHeight="1" x14ac:dyDescent="0.15">
      <c r="A447" s="71" t="s">
        <v>250</v>
      </c>
      <c r="B447" s="285" t="str">
        <f>VLOOKUP(D442,数据库!$A$1:$J$64584,4,FALSE)</f>
        <v>机器人功能/访客功能</v>
      </c>
      <c r="C447" s="287"/>
      <c r="D447" s="287"/>
      <c r="E447" s="24"/>
      <c r="F447" s="71" t="s">
        <v>250</v>
      </c>
      <c r="G447" s="285" t="str">
        <f>VLOOKUP(I442,数据库!$A$1:$J$64584,4,FALSE)</f>
        <v>机器人功能/访客功能</v>
      </c>
      <c r="H447" s="286"/>
      <c r="I447" s="287"/>
      <c r="J447" s="24"/>
      <c r="K447" s="64" t="s">
        <v>250</v>
      </c>
      <c r="L447" s="285" t="str">
        <f>VLOOKUP(N442,数据库!$A$1:$J$64584,4,FALSE)</f>
        <v>机器人功能</v>
      </c>
      <c r="M447" s="287"/>
      <c r="N447" s="287"/>
    </row>
    <row r="448" spans="1:14" ht="12.75" customHeight="1" x14ac:dyDescent="0.15">
      <c r="A448" s="13"/>
      <c r="B448" s="13"/>
      <c r="C448" s="13"/>
      <c r="D448" s="46"/>
      <c r="E448" s="13"/>
      <c r="F448" s="46"/>
      <c r="G448" s="13"/>
      <c r="H448" s="13"/>
      <c r="I448" s="46"/>
      <c r="J448" s="13"/>
      <c r="K448" s="46"/>
      <c r="L448" s="13"/>
      <c r="M448" s="13"/>
      <c r="N448" s="13"/>
    </row>
    <row r="449" spans="1:14" ht="12.75" customHeight="1" x14ac:dyDescent="0.15">
      <c r="A449" s="288" t="s">
        <v>304</v>
      </c>
      <c r="B449" s="287"/>
      <c r="C449" s="70" t="s">
        <v>0</v>
      </c>
      <c r="D449" s="71">
        <f>D442+3</f>
        <v>397</v>
      </c>
      <c r="E449" s="24"/>
      <c r="F449" s="288" t="s">
        <v>304</v>
      </c>
      <c r="G449" s="287"/>
      <c r="H449" s="70" t="s">
        <v>0</v>
      </c>
      <c r="I449" s="71">
        <f>I442+3</f>
        <v>398</v>
      </c>
      <c r="J449" s="24"/>
      <c r="K449" s="288" t="s">
        <v>304</v>
      </c>
      <c r="L449" s="287"/>
      <c r="M449" s="70" t="s">
        <v>0</v>
      </c>
      <c r="N449" s="71">
        <f>N442+3</f>
        <v>399</v>
      </c>
    </row>
    <row r="450" spans="1:14" ht="12.75" customHeight="1" x14ac:dyDescent="0.15">
      <c r="A450" s="70" t="s">
        <v>16</v>
      </c>
      <c r="B450" s="71" t="str">
        <f>VLOOKUP(D449,数据库!$A$1:$J$64584,2,FALSE)</f>
        <v>协议板/CN1/CAN1L</v>
      </c>
      <c r="C450" s="70" t="s">
        <v>17</v>
      </c>
      <c r="D450" s="71" t="str">
        <f>VLOOKUP(D449,数据库!$A$1:$J$64584,3,FALSE)</f>
        <v>F10b/2</v>
      </c>
      <c r="E450" s="24"/>
      <c r="F450" s="69" t="s">
        <v>16</v>
      </c>
      <c r="G450" s="71" t="str">
        <f>VLOOKUP(I449,数据库!$A$1:$J$64584,2,FALSE)</f>
        <v>协议板/CN1/+24V</v>
      </c>
      <c r="H450" s="70" t="s">
        <v>17</v>
      </c>
      <c r="I450" s="71" t="str">
        <f>VLOOKUP(I449,数据库!$A$1:$J$64584,3,FALSE)</f>
        <v>F10b/3</v>
      </c>
      <c r="J450" s="24"/>
      <c r="K450" s="69" t="s">
        <v>16</v>
      </c>
      <c r="L450" s="71" t="str">
        <f>VLOOKUP(N449,数据库!$A$1:$J$64584,2,FALSE)</f>
        <v>协议板/CN1/GND</v>
      </c>
      <c r="M450" s="70" t="s">
        <v>17</v>
      </c>
      <c r="N450" s="71" t="str">
        <f>VLOOKUP(N449,数据库!$A$1:$J$64584,3,FALSE)</f>
        <v>F10b/4</v>
      </c>
    </row>
    <row r="451" spans="1:14" ht="12.75" customHeight="1" x14ac:dyDescent="0.15">
      <c r="A451" s="70" t="s">
        <v>251</v>
      </c>
      <c r="B451" s="71" t="str">
        <f>VLOOKUP(D449,数据库!$A$1:$J$64584,6,FALSE)</f>
        <v>393：蓝针</v>
      </c>
      <c r="C451" s="71" t="s">
        <v>19</v>
      </c>
      <c r="D451" s="71" t="str">
        <f>VLOOKUP(D449,数据库!$A$1:$J$64584,7,FALSE)</f>
        <v>5556T</v>
      </c>
      <c r="E451" s="24"/>
      <c r="F451" s="69" t="s">
        <v>251</v>
      </c>
      <c r="G451" s="71" t="str">
        <f>VLOOKUP(I449,数据库!$A$1:$J$64584,6,FALSE)</f>
        <v>394：蓝针</v>
      </c>
      <c r="H451" s="71" t="s">
        <v>19</v>
      </c>
      <c r="I451" s="71" t="str">
        <f>VLOOKUP(I449,数据库!$A$1:$J$64584,7,FALSE)</f>
        <v>5556T</v>
      </c>
      <c r="J451" s="24"/>
      <c r="K451" s="69" t="s">
        <v>251</v>
      </c>
      <c r="L451" s="71" t="str">
        <f>VLOOKUP(N449,数据库!$A$1:$J$64584,6,FALSE)</f>
        <v>395：蓝针</v>
      </c>
      <c r="M451" s="71" t="s">
        <v>19</v>
      </c>
      <c r="N451" s="71" t="str">
        <f>VLOOKUP(N449,数据库!$A$1:$J$64584,7,FALSE)</f>
        <v>5556T</v>
      </c>
    </row>
    <row r="452" spans="1:14" ht="12.75" customHeight="1" x14ac:dyDescent="0.15">
      <c r="A452" s="71" t="s">
        <v>247</v>
      </c>
      <c r="B452" s="71" t="str">
        <f>VLOOKUP(D449,数据库!$A$1:$J$64584,5,FALSE)</f>
        <v>0.5黑</v>
      </c>
      <c r="C452" s="26" t="s">
        <v>248</v>
      </c>
      <c r="D452" s="71" t="e">
        <f>VLOOKUP(D449,数据库!A:J,11,FALSE)</f>
        <v>#REF!</v>
      </c>
      <c r="E452" s="24"/>
      <c r="F452" s="70" t="s">
        <v>247</v>
      </c>
      <c r="G452" s="71" t="str">
        <f>VLOOKUP(I449,数据库!$A$1:$J$64584,5,FALSE)</f>
        <v>0.5黑</v>
      </c>
      <c r="H452" s="26" t="s">
        <v>248</v>
      </c>
      <c r="I452" s="71" t="e">
        <f>VLOOKUP(I449,数据库!$A$1:$J$64584,11,FALSE)</f>
        <v>#REF!</v>
      </c>
      <c r="J452" s="24"/>
      <c r="K452" s="70" t="s">
        <v>247</v>
      </c>
      <c r="L452" s="71" t="str">
        <f>VLOOKUP(N449,数据库!$A$1:$J$64584,5,FALSE)</f>
        <v>0.5黑</v>
      </c>
      <c r="M452" s="26" t="s">
        <v>248</v>
      </c>
      <c r="N452" s="26" t="e">
        <f>VLOOKUP(N449,数据库!$A$1:$J$64584,11,FALSE)</f>
        <v>#REF!</v>
      </c>
    </row>
    <row r="453" spans="1:14" ht="12.75" customHeight="1" x14ac:dyDescent="0.15">
      <c r="A453" s="71" t="s">
        <v>249</v>
      </c>
      <c r="B453" s="71" t="str">
        <f>VLOOKUP(D449,数据库!$A$1:$J$64584,10,FALSE)</f>
        <v>协议板/CN1/CAN1L、F10b/2</v>
      </c>
      <c r="C453" s="70" t="s">
        <v>280</v>
      </c>
      <c r="D453" s="26">
        <v>20</v>
      </c>
      <c r="E453" s="24"/>
      <c r="F453" s="70" t="s">
        <v>249</v>
      </c>
      <c r="G453" s="71" t="str">
        <f>VLOOKUP(I449,数据库!$A$1:$J$64584,10,FALSE)</f>
        <v>协议板/CN1/+24V、F10b/3</v>
      </c>
      <c r="H453" s="70" t="s">
        <v>280</v>
      </c>
      <c r="I453" s="26">
        <v>20</v>
      </c>
      <c r="J453" s="24"/>
      <c r="K453" s="70" t="s">
        <v>249</v>
      </c>
      <c r="L453" s="67" t="str">
        <f>VLOOKUP(N449,数据库!$A$1:$J$64584,10,FALSE)</f>
        <v>协议板/CN1/GND、F10b/4</v>
      </c>
      <c r="M453" s="68" t="s">
        <v>280</v>
      </c>
      <c r="N453" s="68">
        <v>20</v>
      </c>
    </row>
    <row r="454" spans="1:14" ht="12.75" customHeight="1" x14ac:dyDescent="0.15">
      <c r="A454" s="71" t="s">
        <v>250</v>
      </c>
      <c r="B454" s="285" t="str">
        <f>VLOOKUP(D449,数据库!$A$1:$J$64584,4,FALSE)</f>
        <v>机器人功能</v>
      </c>
      <c r="C454" s="287"/>
      <c r="D454" s="287"/>
      <c r="E454" s="24"/>
      <c r="F454" s="71" t="s">
        <v>250</v>
      </c>
      <c r="G454" s="285" t="str">
        <f>VLOOKUP(I449,数据库!$A$1:$J$64584,4,FALSE)</f>
        <v>机器人功能</v>
      </c>
      <c r="H454" s="286"/>
      <c r="I454" s="287"/>
      <c r="J454" s="24"/>
      <c r="K454" s="64" t="s">
        <v>250</v>
      </c>
      <c r="L454" s="285" t="str">
        <f>VLOOKUP(N449,数据库!$A$1:$J$64584,4,FALSE)</f>
        <v>机器人功能</v>
      </c>
      <c r="M454" s="287"/>
      <c r="N454" s="287"/>
    </row>
    <row r="455" spans="1:14" ht="12.75" customHeight="1" x14ac:dyDescent="0.15">
      <c r="A455" s="13"/>
      <c r="B455" s="13"/>
      <c r="C455" s="13"/>
      <c r="D455" s="46"/>
      <c r="E455" s="13"/>
      <c r="F455" s="46"/>
      <c r="G455" s="13"/>
      <c r="H455" s="13"/>
      <c r="I455" s="46"/>
      <c r="J455" s="13"/>
      <c r="K455" s="46"/>
      <c r="L455" s="13"/>
      <c r="M455" s="13"/>
      <c r="N455" s="13"/>
    </row>
    <row r="456" spans="1:14" ht="12.75" customHeight="1" x14ac:dyDescent="0.15">
      <c r="A456" s="288" t="s">
        <v>304</v>
      </c>
      <c r="B456" s="287"/>
      <c r="C456" s="70" t="s">
        <v>0</v>
      </c>
      <c r="D456" s="71">
        <f>D449+3</f>
        <v>400</v>
      </c>
      <c r="E456" s="24"/>
      <c r="F456" s="288" t="s">
        <v>304</v>
      </c>
      <c r="G456" s="287"/>
      <c r="H456" s="70" t="s">
        <v>0</v>
      </c>
      <c r="I456" s="71">
        <f>I449+3</f>
        <v>401</v>
      </c>
      <c r="J456" s="24"/>
      <c r="K456" s="288" t="s">
        <v>304</v>
      </c>
      <c r="L456" s="287"/>
      <c r="M456" s="70" t="s">
        <v>0</v>
      </c>
      <c r="N456" s="71">
        <f>N449+3</f>
        <v>402</v>
      </c>
    </row>
    <row r="457" spans="1:14" ht="12.75" customHeight="1" x14ac:dyDescent="0.15">
      <c r="A457" s="70" t="s">
        <v>16</v>
      </c>
      <c r="B457" s="71" t="str">
        <f>VLOOKUP(D456,数据库!$A$1:$J$64584,2,FALSE)</f>
        <v>协议板/CN4/MOD1+</v>
      </c>
      <c r="C457" s="70" t="s">
        <v>17</v>
      </c>
      <c r="D457" s="71" t="str">
        <f>VLOOKUP(D456,数据库!$A$1:$J$64584,3,FALSE)</f>
        <v>KF/1</v>
      </c>
      <c r="E457" s="24"/>
      <c r="F457" s="69" t="s">
        <v>16</v>
      </c>
      <c r="G457" s="71" t="str">
        <f>VLOOKUP(I456,数据库!$A$1:$J$64584,2,FALSE)</f>
        <v>协议板/CN4/MOD1-</v>
      </c>
      <c r="H457" s="70" t="s">
        <v>17</v>
      </c>
      <c r="I457" s="71" t="str">
        <f>VLOOKUP(I456,数据库!$A$1:$J$64584,3,FALSE)</f>
        <v>KF/2</v>
      </c>
      <c r="J457" s="24"/>
      <c r="K457" s="69" t="s">
        <v>16</v>
      </c>
      <c r="L457" s="71" t="str">
        <f>VLOOKUP(N456,数据库!$A$1:$J$64584,2,FALSE)</f>
        <v>协议板/CN4/+24V</v>
      </c>
      <c r="M457" s="70" t="s">
        <v>17</v>
      </c>
      <c r="N457" s="71" t="str">
        <f>VLOOKUP(N456,数据库!$A$1:$J$64584,3,FALSE)</f>
        <v>KF/3</v>
      </c>
    </row>
    <row r="458" spans="1:14" ht="12.75" customHeight="1" x14ac:dyDescent="0.15">
      <c r="A458" s="70" t="s">
        <v>251</v>
      </c>
      <c r="B458" s="71" t="str">
        <f>VLOOKUP(D456,数据库!$A$1:$J$64584,6,FALSE)</f>
        <v>红针/(遥334：蓝针)</v>
      </c>
      <c r="C458" s="71" t="s">
        <v>19</v>
      </c>
      <c r="D458" s="71" t="str">
        <f>VLOOKUP(D456,数据库!$A$1:$J$64584,7,FALSE)</f>
        <v>半剥6.5</v>
      </c>
      <c r="E458" s="24"/>
      <c r="F458" s="69" t="s">
        <v>251</v>
      </c>
      <c r="G458" s="71" t="str">
        <f>VLOOKUP(I456,数据库!$A$1:$J$64584,6,FALSE)</f>
        <v>红针/(遥335：蓝针)</v>
      </c>
      <c r="H458" s="71" t="s">
        <v>19</v>
      </c>
      <c r="I458" s="71" t="str">
        <f>VLOOKUP(I456,数据库!$A$1:$J$64584,7,FALSE)</f>
        <v>半剥6.5</v>
      </c>
      <c r="J458" s="24"/>
      <c r="K458" s="69" t="s">
        <v>251</v>
      </c>
      <c r="L458" s="71" t="str">
        <f>VLOOKUP(N456,数据库!$A$1:$J$64584,6,FALSE)</f>
        <v>红针/(遥333：蓝针)</v>
      </c>
      <c r="M458" s="71" t="s">
        <v>19</v>
      </c>
      <c r="N458" s="71" t="str">
        <f>VLOOKUP(N456,数据库!$A$1:$J$64584,7,FALSE)</f>
        <v>半剥6.5</v>
      </c>
    </row>
    <row r="459" spans="1:14" ht="12.75" customHeight="1" x14ac:dyDescent="0.15">
      <c r="A459" s="71" t="s">
        <v>247</v>
      </c>
      <c r="B459" s="71" t="str">
        <f>VLOOKUP(D456,数据库!$A$1:$J$64584,5,FALSE)</f>
        <v>0.5黑</v>
      </c>
      <c r="C459" s="26" t="s">
        <v>248</v>
      </c>
      <c r="D459" s="71" t="e">
        <f>VLOOKUP(D456,数据库!A:J,11,FALSE)</f>
        <v>#REF!</v>
      </c>
      <c r="E459" s="24"/>
      <c r="F459" s="70" t="s">
        <v>247</v>
      </c>
      <c r="G459" s="71" t="str">
        <f>VLOOKUP(I456,数据库!$A$1:$J$64584,5,FALSE)</f>
        <v>0.5黑</v>
      </c>
      <c r="H459" s="26" t="s">
        <v>248</v>
      </c>
      <c r="I459" s="71" t="e">
        <f>VLOOKUP(I456,数据库!$A$1:$J$64584,11,FALSE)</f>
        <v>#REF!</v>
      </c>
      <c r="J459" s="24"/>
      <c r="K459" s="70" t="s">
        <v>247</v>
      </c>
      <c r="L459" s="71" t="str">
        <f>VLOOKUP(N456,数据库!$A$1:$J$64584,5,FALSE)</f>
        <v>0.5黑</v>
      </c>
      <c r="M459" s="26" t="s">
        <v>248</v>
      </c>
      <c r="N459" s="26" t="e">
        <f>VLOOKUP(N456,数据库!$A$1:$J$64584,11,FALSE)</f>
        <v>#REF!</v>
      </c>
    </row>
    <row r="460" spans="1:14" ht="12.75" customHeight="1" x14ac:dyDescent="0.15">
      <c r="A460" s="71" t="s">
        <v>249</v>
      </c>
      <c r="B460" s="71" t="str">
        <f>VLOOKUP(D456,数据库!$A$1:$J$64584,10,FALSE)</f>
        <v>协议板/CN4/MOD1+、KF/1</v>
      </c>
      <c r="C460" s="70" t="s">
        <v>280</v>
      </c>
      <c r="D460" s="26">
        <v>20</v>
      </c>
      <c r="E460" s="24"/>
      <c r="F460" s="70" t="s">
        <v>249</v>
      </c>
      <c r="G460" s="71" t="str">
        <f>VLOOKUP(I456,数据库!$A$1:$J$64584,10,FALSE)</f>
        <v>协议板/CN4/MOD1-、KF/2</v>
      </c>
      <c r="H460" s="70" t="s">
        <v>280</v>
      </c>
      <c r="I460" s="26">
        <v>20</v>
      </c>
      <c r="J460" s="24"/>
      <c r="K460" s="70" t="s">
        <v>249</v>
      </c>
      <c r="L460" s="67" t="str">
        <f>VLOOKUP(N456,数据库!$A$1:$J$64584,10,FALSE)</f>
        <v>协议板/CN4/+24V、KF/3</v>
      </c>
      <c r="M460" s="68" t="s">
        <v>280</v>
      </c>
      <c r="N460" s="68">
        <v>20</v>
      </c>
    </row>
    <row r="461" spans="1:14" ht="12.75" customHeight="1" x14ac:dyDescent="0.15">
      <c r="A461" s="71" t="s">
        <v>250</v>
      </c>
      <c r="B461" s="285" t="str">
        <f>VLOOKUP(D456,数据库!$A$1:$J$64584,4,FALSE)</f>
        <v>机器人功能</v>
      </c>
      <c r="C461" s="287"/>
      <c r="D461" s="287"/>
      <c r="E461" s="24"/>
      <c r="F461" s="71" t="s">
        <v>250</v>
      </c>
      <c r="G461" s="285" t="str">
        <f>VLOOKUP(I456,数据库!$A$1:$J$64584,4,FALSE)</f>
        <v>机器人功能</v>
      </c>
      <c r="H461" s="286"/>
      <c r="I461" s="287"/>
      <c r="J461" s="24"/>
      <c r="K461" s="64" t="s">
        <v>250</v>
      </c>
      <c r="L461" s="285" t="str">
        <f>VLOOKUP(N456,数据库!$A$1:$J$64584,4,FALSE)</f>
        <v>机器人功能</v>
      </c>
      <c r="M461" s="287"/>
      <c r="N461" s="287"/>
    </row>
    <row r="462" spans="1:14" ht="12.75" customHeight="1" x14ac:dyDescent="0.15">
      <c r="A462" s="13"/>
      <c r="B462" s="13"/>
      <c r="C462" s="13"/>
      <c r="D462" s="46"/>
      <c r="E462" s="13"/>
      <c r="F462" s="46"/>
      <c r="G462" s="13"/>
      <c r="H462" s="13"/>
      <c r="I462" s="46"/>
      <c r="J462" s="13"/>
      <c r="K462" s="46"/>
      <c r="L462" s="13"/>
      <c r="M462" s="13"/>
      <c r="N462" s="13"/>
    </row>
    <row r="463" spans="1:14" ht="12.75" customHeight="1" x14ac:dyDescent="0.15">
      <c r="A463" s="288" t="s">
        <v>304</v>
      </c>
      <c r="B463" s="287"/>
      <c r="C463" s="70" t="s">
        <v>0</v>
      </c>
      <c r="D463" s="71">
        <f>D456+3</f>
        <v>403</v>
      </c>
      <c r="E463" s="24"/>
      <c r="F463" s="288" t="s">
        <v>304</v>
      </c>
      <c r="G463" s="287"/>
      <c r="H463" s="70" t="s">
        <v>0</v>
      </c>
      <c r="I463" s="71">
        <f>I456+3</f>
        <v>404</v>
      </c>
      <c r="J463" s="24"/>
      <c r="K463" s="288" t="s">
        <v>304</v>
      </c>
      <c r="L463" s="287"/>
      <c r="M463" s="70" t="s">
        <v>0</v>
      </c>
      <c r="N463" s="71">
        <f>N456+3</f>
        <v>405</v>
      </c>
    </row>
    <row r="464" spans="1:14" ht="12.75" customHeight="1" x14ac:dyDescent="0.15">
      <c r="A464" s="70" t="s">
        <v>16</v>
      </c>
      <c r="B464" s="71" t="str">
        <f>VLOOKUP(D463,数据库!$A$1:$J$64584,2,FALSE)</f>
        <v>协议板/CN4/GND</v>
      </c>
      <c r="C464" s="70" t="s">
        <v>17</v>
      </c>
      <c r="D464" s="71" t="str">
        <f>VLOOKUP(D463,数据库!$A$1:$J$64584,3,FALSE)</f>
        <v>KF/4</v>
      </c>
      <c r="E464" s="24"/>
      <c r="F464" s="69" t="s">
        <v>16</v>
      </c>
      <c r="G464" s="71" t="str">
        <f>VLOOKUP(I463,数据库!$A$1:$J$64584,2,FALSE)</f>
        <v>协议板/CN1/CAN1H</v>
      </c>
      <c r="H464" s="70" t="s">
        <v>17</v>
      </c>
      <c r="I464" s="71" t="str">
        <f>VLOOKUP(I463,数据库!$A$1:$J$64584,3,FALSE)</f>
        <v>F10b/1</v>
      </c>
      <c r="J464" s="24"/>
      <c r="K464" s="69" t="s">
        <v>16</v>
      </c>
      <c r="L464" s="71" t="str">
        <f>VLOOKUP(N463,数据库!$A$1:$J$64584,2,FALSE)</f>
        <v>协议板/CN1/CAN1L</v>
      </c>
      <c r="M464" s="70" t="s">
        <v>17</v>
      </c>
      <c r="N464" s="71" t="str">
        <f>VLOOKUP(N463,数据库!$A$1:$J$64584,3,FALSE)</f>
        <v>F10b/2</v>
      </c>
    </row>
    <row r="465" spans="1:14" ht="12.75" customHeight="1" x14ac:dyDescent="0.15">
      <c r="A465" s="70" t="s">
        <v>251</v>
      </c>
      <c r="B465" s="71" t="str">
        <f>VLOOKUP(D463,数据库!$A$1:$J$64584,6,FALSE)</f>
        <v>红针/(遥332：蓝针)</v>
      </c>
      <c r="C465" s="71" t="s">
        <v>19</v>
      </c>
      <c r="D465" s="71" t="str">
        <f>VLOOKUP(D463,数据库!$A$1:$J$64584,7,FALSE)</f>
        <v>半剥6.5</v>
      </c>
      <c r="E465" s="24"/>
      <c r="F465" s="69" t="s">
        <v>251</v>
      </c>
      <c r="G465" s="71" t="str">
        <f>VLOOKUP(I463,数据库!$A$1:$J$64584,6,FALSE)</f>
        <v>392：蓝针</v>
      </c>
      <c r="H465" s="71" t="s">
        <v>19</v>
      </c>
      <c r="I465" s="71" t="str">
        <f>VLOOKUP(I463,数据库!$A$1:$J$64584,7,FALSE)</f>
        <v>5556T</v>
      </c>
      <c r="J465" s="24"/>
      <c r="K465" s="69" t="s">
        <v>251</v>
      </c>
      <c r="L465" s="71" t="str">
        <f>VLOOKUP(N463,数据库!$A$1:$J$64584,6,FALSE)</f>
        <v>393：蓝针</v>
      </c>
      <c r="M465" s="71" t="s">
        <v>19</v>
      </c>
      <c r="N465" s="71" t="str">
        <f>VLOOKUP(N463,数据库!$A$1:$J$64584,7,FALSE)</f>
        <v>5556T</v>
      </c>
    </row>
    <row r="466" spans="1:14" ht="12.75" customHeight="1" x14ac:dyDescent="0.15">
      <c r="A466" s="71" t="s">
        <v>247</v>
      </c>
      <c r="B466" s="71" t="str">
        <f>VLOOKUP(D463,数据库!$A$1:$J$64584,5,FALSE)</f>
        <v>0.5黑</v>
      </c>
      <c r="C466" s="26" t="s">
        <v>248</v>
      </c>
      <c r="D466" s="71" t="e">
        <f>VLOOKUP(D463,数据库!A:J,11,FALSE)</f>
        <v>#REF!</v>
      </c>
      <c r="E466" s="24"/>
      <c r="F466" s="70" t="s">
        <v>247</v>
      </c>
      <c r="G466" s="71" t="str">
        <f>VLOOKUP(I463,数据库!$A$1:$J$64584,5,FALSE)</f>
        <v>0.5黑</v>
      </c>
      <c r="H466" s="26" t="s">
        <v>248</v>
      </c>
      <c r="I466" s="71" t="e">
        <f>VLOOKUP(I463,数据库!$A$1:$J$64584,11,FALSE)</f>
        <v>#REF!</v>
      </c>
      <c r="J466" s="24"/>
      <c r="K466" s="70" t="s">
        <v>247</v>
      </c>
      <c r="L466" s="71" t="str">
        <f>VLOOKUP(N463,数据库!$A$1:$J$64584,5,FALSE)</f>
        <v>0.5黑</v>
      </c>
      <c r="M466" s="26" t="s">
        <v>248</v>
      </c>
      <c r="N466" s="26" t="e">
        <f>VLOOKUP(N463,数据库!$A$1:$J$64584,11,FALSE)</f>
        <v>#REF!</v>
      </c>
    </row>
    <row r="467" spans="1:14" ht="12.75" customHeight="1" x14ac:dyDescent="0.15">
      <c r="A467" s="71" t="s">
        <v>249</v>
      </c>
      <c r="B467" s="71" t="str">
        <f>VLOOKUP(D463,数据库!$A$1:$J$64584,10,FALSE)</f>
        <v>协议板/CN4/GND、KF/4</v>
      </c>
      <c r="C467" s="70" t="s">
        <v>280</v>
      </c>
      <c r="D467" s="26">
        <v>20</v>
      </c>
      <c r="E467" s="24"/>
      <c r="F467" s="70" t="s">
        <v>249</v>
      </c>
      <c r="G467" s="71" t="str">
        <f>VLOOKUP(I463,数据库!$A$1:$J$64584,10,FALSE)</f>
        <v>协议板/CN1/CAN1H、F10b/1</v>
      </c>
      <c r="H467" s="70" t="s">
        <v>280</v>
      </c>
      <c r="I467" s="26">
        <v>20</v>
      </c>
      <c r="J467" s="24"/>
      <c r="K467" s="70" t="s">
        <v>249</v>
      </c>
      <c r="L467" s="67" t="str">
        <f>VLOOKUP(N463,数据库!$A$1:$J$64584,10,FALSE)</f>
        <v>协议板/CN1/CAN1L、F10b/2</v>
      </c>
      <c r="M467" s="68" t="s">
        <v>280</v>
      </c>
      <c r="N467" s="68">
        <v>20</v>
      </c>
    </row>
    <row r="468" spans="1:14" ht="12.75" customHeight="1" x14ac:dyDescent="0.15">
      <c r="A468" s="71" t="s">
        <v>250</v>
      </c>
      <c r="B468" s="285" t="str">
        <f>VLOOKUP(D463,数据库!$A$1:$J$64584,4,FALSE)</f>
        <v>机器人功能</v>
      </c>
      <c r="C468" s="287"/>
      <c r="D468" s="287"/>
      <c r="E468" s="24"/>
      <c r="F468" s="71" t="s">
        <v>250</v>
      </c>
      <c r="G468" s="285" t="str">
        <f>VLOOKUP(I463,数据库!$A$1:$J$64584,4,FALSE)</f>
        <v>访客功能</v>
      </c>
      <c r="H468" s="286"/>
      <c r="I468" s="287"/>
      <c r="J468" s="24"/>
      <c r="K468" s="64" t="s">
        <v>250</v>
      </c>
      <c r="L468" s="285" t="str">
        <f>VLOOKUP(N463,数据库!$A$1:$J$64584,4,FALSE)</f>
        <v>访客功能</v>
      </c>
      <c r="M468" s="287"/>
      <c r="N468" s="287"/>
    </row>
    <row r="469" spans="1:14" ht="12.75" customHeight="1" x14ac:dyDescent="0.15">
      <c r="A469" s="13"/>
      <c r="B469" s="13"/>
      <c r="C469" s="13"/>
      <c r="D469" s="46"/>
      <c r="E469" s="13"/>
      <c r="F469" s="46"/>
      <c r="G469" s="13"/>
      <c r="H469" s="13"/>
      <c r="I469" s="46"/>
      <c r="J469" s="13"/>
      <c r="K469" s="46"/>
      <c r="L469" s="13"/>
      <c r="M469" s="13"/>
      <c r="N469" s="13"/>
    </row>
    <row r="470" spans="1:14" ht="12.75" customHeight="1" x14ac:dyDescent="0.15">
      <c r="A470" s="288" t="s">
        <v>304</v>
      </c>
      <c r="B470" s="287"/>
      <c r="C470" s="70" t="s">
        <v>0</v>
      </c>
      <c r="D470" s="71">
        <f>D463+3</f>
        <v>406</v>
      </c>
      <c r="E470" s="24"/>
      <c r="F470" s="288" t="s">
        <v>304</v>
      </c>
      <c r="G470" s="287"/>
      <c r="H470" s="70" t="s">
        <v>0</v>
      </c>
      <c r="I470" s="71">
        <f>I463+3</f>
        <v>407</v>
      </c>
      <c r="J470" s="24"/>
      <c r="K470" s="288" t="s">
        <v>304</v>
      </c>
      <c r="L470" s="287"/>
      <c r="M470" s="70" t="s">
        <v>0</v>
      </c>
      <c r="N470" s="71">
        <f>N463+3</f>
        <v>408</v>
      </c>
    </row>
    <row r="471" spans="1:14" ht="12.75" customHeight="1" x14ac:dyDescent="0.15">
      <c r="A471" s="70" t="s">
        <v>16</v>
      </c>
      <c r="B471" s="71" t="str">
        <f>VLOOKUP(D470,数据库!$A$1:$J$64584,2,FALSE)</f>
        <v>协议板/CN1/+24V</v>
      </c>
      <c r="C471" s="70" t="s">
        <v>17</v>
      </c>
      <c r="D471" s="71" t="str">
        <f>VLOOKUP(D470,数据库!$A$1:$J$64584,3,FALSE)</f>
        <v>F10b/3</v>
      </c>
      <c r="E471" s="24"/>
      <c r="F471" s="69" t="s">
        <v>16</v>
      </c>
      <c r="G471" s="71" t="str">
        <f>VLOOKUP(I470,数据库!$A$1:$J$64584,2,FALSE)</f>
        <v>协议板/CN1/GND</v>
      </c>
      <c r="H471" s="70" t="s">
        <v>17</v>
      </c>
      <c r="I471" s="71" t="str">
        <f>VLOOKUP(I470,数据库!$A$1:$J$64584,3,FALSE)</f>
        <v>F10b/4</v>
      </c>
      <c r="J471" s="24"/>
      <c r="K471" s="69" t="s">
        <v>16</v>
      </c>
      <c r="L471" s="71" t="str">
        <f>VLOOKUP(N470,数据库!$A$1:$J$64584,2,FALSE)</f>
        <v>协议板/CN4/MOD1+</v>
      </c>
      <c r="M471" s="70" t="s">
        <v>17</v>
      </c>
      <c r="N471" s="71" t="str">
        <f>VLOOKUP(N470,数据库!$A$1:$J$64584,3,FALSE)</f>
        <v>KF/1</v>
      </c>
    </row>
    <row r="472" spans="1:14" ht="12.75" customHeight="1" x14ac:dyDescent="0.15">
      <c r="A472" s="70" t="s">
        <v>251</v>
      </c>
      <c r="B472" s="71" t="str">
        <f>VLOOKUP(D470,数据库!$A$1:$J$64584,6,FALSE)</f>
        <v>394：蓝针</v>
      </c>
      <c r="C472" s="71" t="s">
        <v>19</v>
      </c>
      <c r="D472" s="71" t="str">
        <f>VLOOKUP(D470,数据库!$A$1:$J$64584,7,FALSE)</f>
        <v>5556T</v>
      </c>
      <c r="E472" s="24"/>
      <c r="F472" s="69" t="s">
        <v>251</v>
      </c>
      <c r="G472" s="71" t="str">
        <f>VLOOKUP(I470,数据库!$A$1:$J$64584,6,FALSE)</f>
        <v>395：蓝针</v>
      </c>
      <c r="H472" s="71" t="s">
        <v>19</v>
      </c>
      <c r="I472" s="71" t="str">
        <f>VLOOKUP(I470,数据库!$A$1:$J$64584,7,FALSE)</f>
        <v>5556T</v>
      </c>
      <c r="J472" s="24"/>
      <c r="K472" s="69" t="s">
        <v>251</v>
      </c>
      <c r="L472" s="71" t="str">
        <f>VLOOKUP(N470,数据库!$A$1:$J$64584,6,FALSE)</f>
        <v>红针/(遥367：蓝针)</v>
      </c>
      <c r="M472" s="71" t="s">
        <v>19</v>
      </c>
      <c r="N472" s="71" t="str">
        <f>VLOOKUP(N470,数据库!$A$1:$J$64584,7,FALSE)</f>
        <v>半剥6.5</v>
      </c>
    </row>
    <row r="473" spans="1:14" ht="12.75" customHeight="1" x14ac:dyDescent="0.15">
      <c r="A473" s="71" t="s">
        <v>247</v>
      </c>
      <c r="B473" s="71" t="str">
        <f>VLOOKUP(D470,数据库!$A$1:$J$64584,5,FALSE)</f>
        <v>0.5黑</v>
      </c>
      <c r="C473" s="26" t="s">
        <v>248</v>
      </c>
      <c r="D473" s="71" t="e">
        <f>VLOOKUP(D470,数据库!A:J,11,FALSE)</f>
        <v>#REF!</v>
      </c>
      <c r="E473" s="24"/>
      <c r="F473" s="70" t="s">
        <v>247</v>
      </c>
      <c r="G473" s="71" t="str">
        <f>VLOOKUP(I470,数据库!$A$1:$J$64584,5,FALSE)</f>
        <v>0.5黑</v>
      </c>
      <c r="H473" s="26" t="s">
        <v>248</v>
      </c>
      <c r="I473" s="71" t="e">
        <f>VLOOKUP(I470,数据库!$A$1:$J$64584,11,FALSE)</f>
        <v>#REF!</v>
      </c>
      <c r="J473" s="24"/>
      <c r="K473" s="70" t="s">
        <v>247</v>
      </c>
      <c r="L473" s="71" t="str">
        <f>VLOOKUP(N470,数据库!$A$1:$J$64584,5,FALSE)</f>
        <v>0.5黑</v>
      </c>
      <c r="M473" s="26" t="s">
        <v>248</v>
      </c>
      <c r="N473" s="26" t="e">
        <f>VLOOKUP(N470,数据库!$A$1:$J$64584,11,FALSE)</f>
        <v>#REF!</v>
      </c>
    </row>
    <row r="474" spans="1:14" ht="12.75" customHeight="1" x14ac:dyDescent="0.15">
      <c r="A474" s="71" t="s">
        <v>249</v>
      </c>
      <c r="B474" s="71" t="str">
        <f>VLOOKUP(D470,数据库!$A$1:$J$64584,10,FALSE)</f>
        <v>协议板/CN1/+24V、F10b/3</v>
      </c>
      <c r="C474" s="70" t="s">
        <v>280</v>
      </c>
      <c r="D474" s="26">
        <v>20</v>
      </c>
      <c r="E474" s="24"/>
      <c r="F474" s="70" t="s">
        <v>249</v>
      </c>
      <c r="G474" s="71" t="str">
        <f>VLOOKUP(I470,数据库!$A$1:$J$64584,10,FALSE)</f>
        <v>协议板/CN1/GND、F10b/4</v>
      </c>
      <c r="H474" s="70" t="s">
        <v>280</v>
      </c>
      <c r="I474" s="26">
        <v>20</v>
      </c>
      <c r="J474" s="24"/>
      <c r="K474" s="70" t="s">
        <v>249</v>
      </c>
      <c r="L474" s="67" t="str">
        <f>VLOOKUP(N470,数据库!$A$1:$J$64584,10,FALSE)</f>
        <v>协议板/CN4/MOD1+、KF/1</v>
      </c>
      <c r="M474" s="68" t="s">
        <v>280</v>
      </c>
      <c r="N474" s="68">
        <v>20</v>
      </c>
    </row>
    <row r="475" spans="1:14" ht="12.75" customHeight="1" x14ac:dyDescent="0.15">
      <c r="A475" s="71" t="s">
        <v>250</v>
      </c>
      <c r="B475" s="285" t="str">
        <f>VLOOKUP(D470,数据库!$A$1:$J$64584,4,FALSE)</f>
        <v>访客功能</v>
      </c>
      <c r="C475" s="287"/>
      <c r="D475" s="287"/>
      <c r="E475" s="24"/>
      <c r="F475" s="71" t="s">
        <v>250</v>
      </c>
      <c r="G475" s="285" t="str">
        <f>VLOOKUP(I470,数据库!$A$1:$J$64584,4,FALSE)</f>
        <v>访客功能</v>
      </c>
      <c r="H475" s="286"/>
      <c r="I475" s="287"/>
      <c r="J475" s="24"/>
      <c r="K475" s="64" t="s">
        <v>250</v>
      </c>
      <c r="L475" s="285" t="str">
        <f>VLOOKUP(N470,数据库!$A$1:$J$64584,4,FALSE)</f>
        <v>访客功能</v>
      </c>
      <c r="M475" s="287"/>
      <c r="N475" s="287"/>
    </row>
    <row r="476" spans="1:14" ht="12.75" customHeight="1" x14ac:dyDescent="0.15">
      <c r="A476" s="13"/>
      <c r="B476" s="13"/>
      <c r="C476" s="13"/>
      <c r="D476" s="46"/>
      <c r="E476" s="13"/>
      <c r="F476" s="46"/>
      <c r="G476" s="13"/>
      <c r="H476" s="13"/>
      <c r="I476" s="46"/>
      <c r="J476" s="13"/>
      <c r="K476" s="46"/>
      <c r="L476" s="13"/>
      <c r="M476" s="13"/>
      <c r="N476" s="13"/>
    </row>
    <row r="477" spans="1:14" ht="12.75" customHeight="1" x14ac:dyDescent="0.15">
      <c r="A477" s="288" t="s">
        <v>304</v>
      </c>
      <c r="B477" s="287"/>
      <c r="C477" s="70" t="s">
        <v>0</v>
      </c>
      <c r="D477" s="71">
        <f>D470+3</f>
        <v>409</v>
      </c>
      <c r="E477" s="24"/>
      <c r="F477" s="288" t="s">
        <v>304</v>
      </c>
      <c r="G477" s="287"/>
      <c r="H477" s="70" t="s">
        <v>0</v>
      </c>
      <c r="I477" s="71">
        <f>I470+3</f>
        <v>410</v>
      </c>
      <c r="J477" s="24"/>
      <c r="K477" s="288" t="s">
        <v>304</v>
      </c>
      <c r="L477" s="287"/>
      <c r="M477" s="70" t="s">
        <v>0</v>
      </c>
      <c r="N477" s="71">
        <f>N470+3</f>
        <v>411</v>
      </c>
    </row>
    <row r="478" spans="1:14" ht="12.75" customHeight="1" x14ac:dyDescent="0.15">
      <c r="A478" s="70" t="s">
        <v>16</v>
      </c>
      <c r="B478" s="71" t="str">
        <f>VLOOKUP(D477,数据库!$A$1:$J$64584,2,FALSE)</f>
        <v>协议板/CN4/MOD1-</v>
      </c>
      <c r="C478" s="70" t="s">
        <v>17</v>
      </c>
      <c r="D478" s="71" t="str">
        <f>VLOOKUP(D477,数据库!$A$1:$J$64584,3,FALSE)</f>
        <v>KF/2</v>
      </c>
      <c r="E478" s="24"/>
      <c r="F478" s="69" t="s">
        <v>16</v>
      </c>
      <c r="G478" s="71" t="str">
        <f>VLOOKUP(I477,数据库!$A$1:$J$64584,2,FALSE)</f>
        <v>协议板/CN4/+24V</v>
      </c>
      <c r="H478" s="70" t="s">
        <v>17</v>
      </c>
      <c r="I478" s="71" t="str">
        <f>VLOOKUP(I477,数据库!$A$1:$J$64584,3,FALSE)</f>
        <v>KF/3</v>
      </c>
      <c r="J478" s="24"/>
      <c r="K478" s="69" t="s">
        <v>16</v>
      </c>
      <c r="L478" s="71" t="str">
        <f>VLOOKUP(N477,数据库!$A$1:$J$64584,2,FALSE)</f>
        <v>协议板/CN4/GND</v>
      </c>
      <c r="M478" s="70" t="s">
        <v>17</v>
      </c>
      <c r="N478" s="71" t="str">
        <f>VLOOKUP(N477,数据库!$A$1:$J$64584,3,FALSE)</f>
        <v>KF/4</v>
      </c>
    </row>
    <row r="479" spans="1:14" ht="12.75" customHeight="1" x14ac:dyDescent="0.15">
      <c r="A479" s="70" t="s">
        <v>251</v>
      </c>
      <c r="B479" s="71" t="str">
        <f>VLOOKUP(D477,数据库!$A$1:$J$64584,6,FALSE)</f>
        <v>红针/(遥368：蓝针)</v>
      </c>
      <c r="C479" s="71" t="s">
        <v>19</v>
      </c>
      <c r="D479" s="71" t="str">
        <f>VLOOKUP(D477,数据库!$A$1:$J$64584,7,FALSE)</f>
        <v>半剥6.5</v>
      </c>
      <c r="E479" s="24"/>
      <c r="F479" s="69" t="s">
        <v>251</v>
      </c>
      <c r="G479" s="71" t="str">
        <f>VLOOKUP(I477,数据库!$A$1:$J$64584,6,FALSE)</f>
        <v>红针/(遥369：蓝针)</v>
      </c>
      <c r="H479" s="71" t="s">
        <v>19</v>
      </c>
      <c r="I479" s="71" t="str">
        <f>VLOOKUP(I477,数据库!$A$1:$J$64584,7,FALSE)</f>
        <v>半剥6.5</v>
      </c>
      <c r="J479" s="24"/>
      <c r="K479" s="69" t="s">
        <v>251</v>
      </c>
      <c r="L479" s="71" t="str">
        <f>VLOOKUP(N477,数据库!$A$1:$J$64584,6,FALSE)</f>
        <v>红针/(遥370：蓝针)</v>
      </c>
      <c r="M479" s="71" t="s">
        <v>19</v>
      </c>
      <c r="N479" s="71" t="str">
        <f>VLOOKUP(N477,数据库!$A$1:$J$64584,7,FALSE)</f>
        <v>半剥6.5</v>
      </c>
    </row>
    <row r="480" spans="1:14" ht="12.75" customHeight="1" x14ac:dyDescent="0.15">
      <c r="A480" s="71" t="s">
        <v>247</v>
      </c>
      <c r="B480" s="71" t="str">
        <f>VLOOKUP(D477,数据库!$A$1:$J$64584,5,FALSE)</f>
        <v>0.5黑</v>
      </c>
      <c r="C480" s="26" t="s">
        <v>248</v>
      </c>
      <c r="D480" s="71" t="e">
        <f>VLOOKUP(D477,数据库!A:J,11,FALSE)</f>
        <v>#REF!</v>
      </c>
      <c r="E480" s="24"/>
      <c r="F480" s="70" t="s">
        <v>247</v>
      </c>
      <c r="G480" s="71" t="str">
        <f>VLOOKUP(I477,数据库!$A$1:$J$64584,5,FALSE)</f>
        <v>0.5黑</v>
      </c>
      <c r="H480" s="26" t="s">
        <v>248</v>
      </c>
      <c r="I480" s="71" t="e">
        <f>VLOOKUP(I477,数据库!$A$1:$J$64584,11,FALSE)</f>
        <v>#REF!</v>
      </c>
      <c r="J480" s="24"/>
      <c r="K480" s="70" t="s">
        <v>247</v>
      </c>
      <c r="L480" s="71" t="str">
        <f>VLOOKUP(N477,数据库!$A$1:$J$64584,5,FALSE)</f>
        <v>0.5黑</v>
      </c>
      <c r="M480" s="26" t="s">
        <v>248</v>
      </c>
      <c r="N480" s="26" t="e">
        <f>VLOOKUP(N477,数据库!$A$1:$J$64584,11,FALSE)</f>
        <v>#REF!</v>
      </c>
    </row>
    <row r="481" spans="1:14" ht="12.75" customHeight="1" x14ac:dyDescent="0.15">
      <c r="A481" s="71" t="s">
        <v>249</v>
      </c>
      <c r="B481" s="71" t="str">
        <f>VLOOKUP(D477,数据库!$A$1:$J$64584,10,FALSE)</f>
        <v>协议板/CN4/MOD1-、KF/2</v>
      </c>
      <c r="C481" s="70" t="s">
        <v>280</v>
      </c>
      <c r="D481" s="26">
        <v>20</v>
      </c>
      <c r="E481" s="24"/>
      <c r="F481" s="70" t="s">
        <v>249</v>
      </c>
      <c r="G481" s="71" t="str">
        <f>VLOOKUP(I477,数据库!$A$1:$J$64584,10,FALSE)</f>
        <v>协议板/CN4/+24V、KF/3</v>
      </c>
      <c r="H481" s="70" t="s">
        <v>280</v>
      </c>
      <c r="I481" s="26">
        <v>20</v>
      </c>
      <c r="J481" s="24"/>
      <c r="K481" s="70" t="s">
        <v>249</v>
      </c>
      <c r="L481" s="67" t="str">
        <f>VLOOKUP(N477,数据库!$A$1:$J$64584,10,FALSE)</f>
        <v>协议板/CN4/GND、KF/4</v>
      </c>
      <c r="M481" s="68" t="s">
        <v>280</v>
      </c>
      <c r="N481" s="68">
        <v>20</v>
      </c>
    </row>
    <row r="482" spans="1:14" ht="12.75" customHeight="1" x14ac:dyDescent="0.15">
      <c r="A482" s="71" t="s">
        <v>250</v>
      </c>
      <c r="B482" s="285" t="str">
        <f>VLOOKUP(D477,数据库!$A$1:$J$64584,4,FALSE)</f>
        <v>访客功能</v>
      </c>
      <c r="C482" s="287"/>
      <c r="D482" s="287"/>
      <c r="E482" s="24"/>
      <c r="F482" s="71" t="s">
        <v>250</v>
      </c>
      <c r="G482" s="285" t="str">
        <f>VLOOKUP(I477,数据库!$A$1:$J$64584,4,FALSE)</f>
        <v>访客功能</v>
      </c>
      <c r="H482" s="286"/>
      <c r="I482" s="287"/>
      <c r="J482" s="24"/>
      <c r="K482" s="64" t="s">
        <v>250</v>
      </c>
      <c r="L482" s="285" t="str">
        <f>VLOOKUP(N477,数据库!$A$1:$J$64584,4,FALSE)</f>
        <v>访客功能</v>
      </c>
      <c r="M482" s="287"/>
      <c r="N482" s="287"/>
    </row>
    <row r="483" spans="1:14" ht="12.75" customHeight="1" x14ac:dyDescent="0.15">
      <c r="A483" s="13"/>
      <c r="B483" s="13"/>
      <c r="C483" s="13"/>
      <c r="D483" s="46"/>
      <c r="E483" s="13"/>
      <c r="F483" s="46"/>
      <c r="G483" s="13"/>
      <c r="H483" s="13"/>
      <c r="I483" s="46"/>
      <c r="J483" s="13"/>
      <c r="K483" s="46"/>
      <c r="L483" s="13"/>
      <c r="M483" s="13"/>
      <c r="N483" s="13"/>
    </row>
    <row r="484" spans="1:14" ht="12.75" customHeight="1" x14ac:dyDescent="0.15">
      <c r="A484" s="288" t="s">
        <v>304</v>
      </c>
      <c r="B484" s="287"/>
      <c r="C484" s="70" t="s">
        <v>0</v>
      </c>
      <c r="D484" s="71">
        <f>D477+3</f>
        <v>412</v>
      </c>
      <c r="E484" s="24"/>
      <c r="F484" s="288" t="s">
        <v>304</v>
      </c>
      <c r="G484" s="287"/>
      <c r="H484" s="70" t="s">
        <v>0</v>
      </c>
      <c r="I484" s="71">
        <f>I477+3</f>
        <v>413</v>
      </c>
      <c r="J484" s="24"/>
      <c r="K484" s="288" t="s">
        <v>304</v>
      </c>
      <c r="L484" s="287"/>
      <c r="M484" s="70" t="s">
        <v>0</v>
      </c>
      <c r="N484" s="71">
        <f>N477+3</f>
        <v>414</v>
      </c>
    </row>
    <row r="485" spans="1:14" ht="12.75" customHeight="1" x14ac:dyDescent="0.15">
      <c r="A485" s="70" t="s">
        <v>16</v>
      </c>
      <c r="B485" s="71" t="str">
        <f>VLOOKUP(D484,数据库!$A$1:$J$64584,2,FALSE)</f>
        <v>协议板/CN2/CAN2H</v>
      </c>
      <c r="C485" s="70" t="s">
        <v>17</v>
      </c>
      <c r="D485" s="71" t="str">
        <f>VLOOKUP(D484,数据库!$A$1:$J$64584,3,FALSE)</f>
        <v>KJ/1</v>
      </c>
      <c r="E485" s="24"/>
      <c r="F485" s="69" t="s">
        <v>16</v>
      </c>
      <c r="G485" s="71" t="str">
        <f>VLOOKUP(I484,数据库!$A$1:$J$64584,2,FALSE)</f>
        <v>协议板/CN2/CAN2L</v>
      </c>
      <c r="H485" s="70" t="s">
        <v>17</v>
      </c>
      <c r="I485" s="71" t="str">
        <f>VLOOKUP(I484,数据库!$A$1:$J$64584,3,FALSE)</f>
        <v>KJ/2</v>
      </c>
      <c r="J485" s="24"/>
      <c r="K485" s="69" t="s">
        <v>16</v>
      </c>
      <c r="L485" s="71" t="str">
        <f>VLOOKUP(N484,数据库!$A$1:$J$64584,2,FALSE)</f>
        <v>协议板/CN2/+24V</v>
      </c>
      <c r="M485" s="70" t="s">
        <v>17</v>
      </c>
      <c r="N485" s="71" t="str">
        <f>VLOOKUP(N484,数据库!$A$1:$J$64584,3,FALSE)</f>
        <v>KJ/3</v>
      </c>
    </row>
    <row r="486" spans="1:14" ht="12.75" customHeight="1" x14ac:dyDescent="0.15">
      <c r="A486" s="70" t="s">
        <v>251</v>
      </c>
      <c r="B486" s="71" t="str">
        <f>VLOOKUP(D484,数据库!$A$1:$J$64584,6,FALSE)</f>
        <v>红针</v>
      </c>
      <c r="C486" s="71" t="s">
        <v>19</v>
      </c>
      <c r="D486" s="71" t="str">
        <f>VLOOKUP(D484,数据库!$A$1:$J$64584,7,FALSE)</f>
        <v>5556T</v>
      </c>
      <c r="E486" s="24"/>
      <c r="F486" s="69" t="s">
        <v>251</v>
      </c>
      <c r="G486" s="71" t="str">
        <f>VLOOKUP(I484,数据库!$A$1:$J$64584,6,FALSE)</f>
        <v>红针</v>
      </c>
      <c r="H486" s="71" t="s">
        <v>19</v>
      </c>
      <c r="I486" s="71" t="str">
        <f>VLOOKUP(I484,数据库!$A$1:$J$64584,7,FALSE)</f>
        <v>5556T</v>
      </c>
      <c r="J486" s="24"/>
      <c r="K486" s="69" t="s">
        <v>251</v>
      </c>
      <c r="L486" s="71" t="str">
        <f>VLOOKUP(N484,数据库!$A$1:$J$64584,6,FALSE)</f>
        <v>红针</v>
      </c>
      <c r="M486" s="71" t="s">
        <v>19</v>
      </c>
      <c r="N486" s="71" t="str">
        <f>VLOOKUP(N484,数据库!$A$1:$J$64584,7,FALSE)</f>
        <v>5556T</v>
      </c>
    </row>
    <row r="487" spans="1:14" ht="12.75" customHeight="1" x14ac:dyDescent="0.15">
      <c r="A487" s="71" t="s">
        <v>247</v>
      </c>
      <c r="B487" s="71" t="str">
        <f>VLOOKUP(D484,数据库!$A$1:$J$64584,5,FALSE)</f>
        <v>0.5黑</v>
      </c>
      <c r="C487" s="26" t="s">
        <v>248</v>
      </c>
      <c r="D487" s="71" t="e">
        <f>VLOOKUP(D484,数据库!A:J,11,FALSE)</f>
        <v>#REF!</v>
      </c>
      <c r="E487" s="24"/>
      <c r="F487" s="70" t="s">
        <v>247</v>
      </c>
      <c r="G487" s="71" t="str">
        <f>VLOOKUP(I484,数据库!$A$1:$J$64584,5,FALSE)</f>
        <v>0.5黑</v>
      </c>
      <c r="H487" s="26" t="s">
        <v>248</v>
      </c>
      <c r="I487" s="71" t="e">
        <f>VLOOKUP(I484,数据库!$A$1:$J$64584,11,FALSE)</f>
        <v>#REF!</v>
      </c>
      <c r="J487" s="24"/>
      <c r="K487" s="70" t="s">
        <v>247</v>
      </c>
      <c r="L487" s="71" t="str">
        <f>VLOOKUP(N484,数据库!$A$1:$J$64584,5,FALSE)</f>
        <v>0.5黑</v>
      </c>
      <c r="M487" s="26" t="s">
        <v>248</v>
      </c>
      <c r="N487" s="26" t="e">
        <f>VLOOKUP(N484,数据库!$A$1:$J$64584,11,FALSE)</f>
        <v>#REF!</v>
      </c>
    </row>
    <row r="488" spans="1:14" ht="12.75" customHeight="1" x14ac:dyDescent="0.15">
      <c r="A488" s="71" t="s">
        <v>249</v>
      </c>
      <c r="B488" s="71" t="str">
        <f>VLOOKUP(D484,数据库!$A$1:$J$64584,10,FALSE)</f>
        <v>协议板/CN2/CAN2H、KJ/1</v>
      </c>
      <c r="C488" s="70" t="s">
        <v>280</v>
      </c>
      <c r="D488" s="26">
        <v>20</v>
      </c>
      <c r="E488" s="24"/>
      <c r="F488" s="70" t="s">
        <v>249</v>
      </c>
      <c r="G488" s="71" t="str">
        <f>VLOOKUP(I484,数据库!$A$1:$J$64584,10,FALSE)</f>
        <v>协议板/CN2/CAN2L、KJ/2</v>
      </c>
      <c r="H488" s="70" t="s">
        <v>280</v>
      </c>
      <c r="I488" s="26">
        <v>20</v>
      </c>
      <c r="J488" s="24"/>
      <c r="K488" s="70" t="s">
        <v>249</v>
      </c>
      <c r="L488" s="67" t="str">
        <f>VLOOKUP(N484,数据库!$A$1:$J$64584,10,FALSE)</f>
        <v>协议板/CN2/+24V、KJ/3</v>
      </c>
      <c r="M488" s="68" t="s">
        <v>280</v>
      </c>
      <c r="N488" s="68">
        <v>20</v>
      </c>
    </row>
    <row r="489" spans="1:14" ht="12.75" customHeight="1" x14ac:dyDescent="0.15">
      <c r="A489" s="71" t="s">
        <v>250</v>
      </c>
      <c r="B489" s="285" t="str">
        <f>VLOOKUP(D484,数据库!$A$1:$J$64584,4,FALSE)</f>
        <v>访客功能</v>
      </c>
      <c r="C489" s="287"/>
      <c r="D489" s="287"/>
      <c r="E489" s="24"/>
      <c r="F489" s="71" t="s">
        <v>250</v>
      </c>
      <c r="G489" s="285" t="str">
        <f>VLOOKUP(I484,数据库!$A$1:$J$64584,4,FALSE)</f>
        <v>访客功能</v>
      </c>
      <c r="H489" s="286"/>
      <c r="I489" s="287"/>
      <c r="J489" s="24"/>
      <c r="K489" s="64" t="s">
        <v>250</v>
      </c>
      <c r="L489" s="285" t="str">
        <f>VLOOKUP(N484,数据库!$A$1:$J$64584,4,FALSE)</f>
        <v>访客功能</v>
      </c>
      <c r="M489" s="287"/>
      <c r="N489" s="287"/>
    </row>
    <row r="490" spans="1:14" ht="12.75" customHeight="1" x14ac:dyDescent="0.15">
      <c r="A490" s="13"/>
      <c r="B490" s="13"/>
      <c r="C490" s="13"/>
      <c r="D490" s="46"/>
      <c r="E490" s="13"/>
      <c r="F490" s="46"/>
      <c r="G490" s="13"/>
      <c r="H490" s="13"/>
      <c r="I490" s="46"/>
      <c r="J490" s="13"/>
      <c r="K490" s="46"/>
      <c r="L490" s="13"/>
      <c r="M490" s="13"/>
      <c r="N490" s="13"/>
    </row>
    <row r="491" spans="1:14" ht="12.75" customHeight="1" x14ac:dyDescent="0.15">
      <c r="A491" s="288" t="s">
        <v>304</v>
      </c>
      <c r="B491" s="287"/>
      <c r="C491" s="70" t="s">
        <v>0</v>
      </c>
      <c r="D491" s="71">
        <f>D484+3</f>
        <v>415</v>
      </c>
      <c r="E491" s="24"/>
      <c r="F491" s="288" t="s">
        <v>304</v>
      </c>
      <c r="G491" s="287"/>
      <c r="H491" s="70" t="s">
        <v>0</v>
      </c>
      <c r="I491" s="71">
        <f>I484+3</f>
        <v>416</v>
      </c>
      <c r="J491" s="24"/>
      <c r="K491" s="288" t="s">
        <v>304</v>
      </c>
      <c r="L491" s="287"/>
      <c r="M491" s="70" t="s">
        <v>0</v>
      </c>
      <c r="N491" s="71">
        <f>N484+3</f>
        <v>417</v>
      </c>
    </row>
    <row r="492" spans="1:14" ht="12.75" customHeight="1" x14ac:dyDescent="0.15">
      <c r="A492" s="70" t="s">
        <v>16</v>
      </c>
      <c r="B492" s="71" t="str">
        <f>VLOOKUP(D491,数据库!$A$1:$J$64584,2,FALSE)</f>
        <v>协议板/CN2/GND</v>
      </c>
      <c r="C492" s="70" t="s">
        <v>17</v>
      </c>
      <c r="D492" s="71" t="str">
        <f>VLOOKUP(D491,数据库!$A$1:$J$64584,3,FALSE)</f>
        <v>KJ/4</v>
      </c>
      <c r="E492" s="24"/>
      <c r="F492" s="69" t="s">
        <v>16</v>
      </c>
      <c r="G492" s="71" t="str">
        <f>VLOOKUP(I491,数据库!$A$1:$J$64584,2,FALSE)</f>
        <v>KGY4/L</v>
      </c>
      <c r="H492" s="70" t="s">
        <v>17</v>
      </c>
      <c r="I492" s="71" t="str">
        <f>VLOOKUP(I491,数据库!$A$1:$J$64584,3,FALSE)</f>
        <v>QFB2/2</v>
      </c>
      <c r="J492" s="24"/>
      <c r="K492" s="69" t="s">
        <v>16</v>
      </c>
      <c r="L492" s="71" t="str">
        <f>VLOOKUP(N491,数据库!$A$1:$J$64584,2,FALSE)</f>
        <v>KGY4/N</v>
      </c>
      <c r="M492" s="70" t="s">
        <v>17</v>
      </c>
      <c r="N492" s="71" t="str">
        <f>VLOOKUP(N491,数据库!$A$1:$J$64584,3,FALSE)</f>
        <v>QFB2/HN</v>
      </c>
    </row>
    <row r="493" spans="1:14" ht="12.75" customHeight="1" x14ac:dyDescent="0.15">
      <c r="A493" s="70" t="s">
        <v>251</v>
      </c>
      <c r="B493" s="71" t="str">
        <f>VLOOKUP(D491,数据库!$A$1:$J$64584,6,FALSE)</f>
        <v>红针</v>
      </c>
      <c r="C493" s="71" t="s">
        <v>19</v>
      </c>
      <c r="D493" s="71" t="str">
        <f>VLOOKUP(D491,数据库!$A$1:$J$64584,7,FALSE)</f>
        <v>5556T</v>
      </c>
      <c r="E493" s="24"/>
      <c r="F493" s="69" t="s">
        <v>251</v>
      </c>
      <c r="G493" s="71" t="str">
        <f>VLOOKUP(I491,数据库!$A$1:$J$64584,6,FALSE)</f>
        <v>红4(异步货梯时+≥3吨-435：蓝4</v>
      </c>
      <c r="H493" s="71" t="s">
        <v>19</v>
      </c>
      <c r="I493" s="71" t="str">
        <f>VLOOKUP(I491,数据库!$A$1:$J$64584,7,FALSE)</f>
        <v>51:蓝针</v>
      </c>
      <c r="J493" s="24"/>
      <c r="K493" s="69" t="s">
        <v>251</v>
      </c>
      <c r="L493" s="71" t="str">
        <f>VLOOKUP(N491,数据库!$A$1:$J$64584,6,FALSE)</f>
        <v>红4(异步货梯时+≥3吨-436：蓝4</v>
      </c>
      <c r="M493" s="71" t="s">
        <v>19</v>
      </c>
      <c r="N493" s="71" t="str">
        <f>VLOOKUP(N491,数据库!$A$1:$J$64584,7,FALSE)</f>
        <v>52:蓝针</v>
      </c>
    </row>
    <row r="494" spans="1:14" ht="12.75" customHeight="1" x14ac:dyDescent="0.15">
      <c r="A494" s="71" t="s">
        <v>247</v>
      </c>
      <c r="B494" s="71" t="str">
        <f>VLOOKUP(D491,数据库!$A$1:$J$64584,5,FALSE)</f>
        <v>0.5黑</v>
      </c>
      <c r="C494" s="26" t="s">
        <v>248</v>
      </c>
      <c r="D494" s="71" t="e">
        <f>VLOOKUP(D491,数据库!A:J,11,FALSE)</f>
        <v>#REF!</v>
      </c>
      <c r="E494" s="24"/>
      <c r="F494" s="70" t="s">
        <v>247</v>
      </c>
      <c r="G494" s="71" t="str">
        <f>VLOOKUP(I491,数据库!$A$1:$J$64584,5,FALSE)</f>
        <v>0.75黑</v>
      </c>
      <c r="H494" s="26" t="s">
        <v>248</v>
      </c>
      <c r="I494" s="71" t="e">
        <f>VLOOKUP(I491,数据库!$A$1:$J$64584,11,FALSE)</f>
        <v>#REF!</v>
      </c>
      <c r="J494" s="24"/>
      <c r="K494" s="70" t="s">
        <v>247</v>
      </c>
      <c r="L494" s="71" t="str">
        <f>VLOOKUP(N491,数据库!$A$1:$J$64584,5,FALSE)</f>
        <v>0.75黑</v>
      </c>
      <c r="M494" s="26" t="s">
        <v>248</v>
      </c>
      <c r="N494" s="26" t="e">
        <f>VLOOKUP(N491,数据库!$A$1:$J$64584,11,FALSE)</f>
        <v>#REF!</v>
      </c>
    </row>
    <row r="495" spans="1:14" ht="12.75" customHeight="1" x14ac:dyDescent="0.15">
      <c r="A495" s="71" t="s">
        <v>249</v>
      </c>
      <c r="B495" s="71" t="str">
        <f>VLOOKUP(D491,数据库!$A$1:$J$64584,10,FALSE)</f>
        <v>协议板/CN2/GND、KJ/4</v>
      </c>
      <c r="C495" s="70" t="s">
        <v>280</v>
      </c>
      <c r="D495" s="26">
        <v>20</v>
      </c>
      <c r="E495" s="24"/>
      <c r="F495" s="70" t="s">
        <v>249</v>
      </c>
      <c r="G495" s="71">
        <f>VLOOKUP(I491,数据库!$A$1:$J$64584,10,FALSE)</f>
        <v>0</v>
      </c>
      <c r="H495" s="70" t="s">
        <v>280</v>
      </c>
      <c r="I495" s="26">
        <v>20</v>
      </c>
      <c r="J495" s="24"/>
      <c r="K495" s="70" t="s">
        <v>249</v>
      </c>
      <c r="L495" s="67">
        <f>VLOOKUP(N491,数据库!$A$1:$J$64584,10,FALSE)</f>
        <v>0</v>
      </c>
      <c r="M495" s="68" t="s">
        <v>280</v>
      </c>
      <c r="N495" s="68">
        <v>20</v>
      </c>
    </row>
    <row r="496" spans="1:14" ht="12.75" customHeight="1" x14ac:dyDescent="0.15">
      <c r="A496" s="71" t="s">
        <v>250</v>
      </c>
      <c r="B496" s="285" t="str">
        <f>VLOOKUP(D491,数据库!$A$1:$J$64584,4,FALSE)</f>
        <v>访客功能</v>
      </c>
      <c r="C496" s="287"/>
      <c r="D496" s="287"/>
      <c r="E496" s="24"/>
      <c r="F496" s="71" t="s">
        <v>250</v>
      </c>
      <c r="G496" s="285" t="str">
        <f>VLOOKUP(I491,数据库!$A$1:$J$64584,4,FALSE)</f>
        <v>异步货梯</v>
      </c>
      <c r="H496" s="286"/>
      <c r="I496" s="287"/>
      <c r="J496" s="24"/>
      <c r="K496" s="64" t="s">
        <v>250</v>
      </c>
      <c r="L496" s="285" t="str">
        <f>VLOOKUP(N491,数据库!$A$1:$J$64584,4,FALSE)</f>
        <v>异步货梯</v>
      </c>
      <c r="M496" s="287"/>
      <c r="N496" s="287"/>
    </row>
    <row r="497" spans="1:14" ht="12.75" customHeight="1" x14ac:dyDescent="0.15">
      <c r="A497" s="13"/>
      <c r="B497" s="13"/>
      <c r="C497" s="13"/>
      <c r="D497" s="46"/>
      <c r="E497" s="13"/>
      <c r="F497" s="46"/>
      <c r="G497" s="13"/>
      <c r="H497" s="13"/>
      <c r="I497" s="46"/>
      <c r="J497" s="13"/>
      <c r="K497" s="46"/>
      <c r="L497" s="13"/>
      <c r="M497" s="13"/>
      <c r="N497" s="13"/>
    </row>
    <row r="498" spans="1:14" ht="12.75" customHeight="1" x14ac:dyDescent="0.15">
      <c r="A498" s="288" t="s">
        <v>304</v>
      </c>
      <c r="B498" s="287"/>
      <c r="C498" s="70" t="s">
        <v>0</v>
      </c>
      <c r="D498" s="71">
        <f>D491+3</f>
        <v>418</v>
      </c>
      <c r="E498" s="24"/>
      <c r="F498" s="288" t="s">
        <v>304</v>
      </c>
      <c r="G498" s="287"/>
      <c r="H498" s="70" t="s">
        <v>0</v>
      </c>
      <c r="I498" s="71">
        <f>I491+3</f>
        <v>419</v>
      </c>
      <c r="J498" s="24"/>
      <c r="K498" s="288" t="s">
        <v>304</v>
      </c>
      <c r="L498" s="287"/>
      <c r="M498" s="70" t="s">
        <v>0</v>
      </c>
      <c r="N498" s="71">
        <f>N491+3</f>
        <v>420</v>
      </c>
    </row>
    <row r="499" spans="1:14" ht="12.75" customHeight="1" x14ac:dyDescent="0.15">
      <c r="A499" s="70" t="s">
        <v>16</v>
      </c>
      <c r="B499" s="71" t="str">
        <f>VLOOKUP(D498,数据库!$A$1:$J$64584,2,FALSE)</f>
        <v>KGY4/PE</v>
      </c>
      <c r="C499" s="70" t="s">
        <v>17</v>
      </c>
      <c r="D499" s="71" t="str">
        <f>VLOOKUP(D498,数据库!$A$1:$J$64584,3,FALSE)</f>
        <v>PE</v>
      </c>
      <c r="E499" s="24"/>
      <c r="F499" s="69" t="s">
        <v>16</v>
      </c>
      <c r="G499" s="71" t="str">
        <f>VLOOKUP(I498,数据库!$A$1:$J$64584,2,FALSE)</f>
        <v>KGY4/+V</v>
      </c>
      <c r="H499" s="70" t="s">
        <v>17</v>
      </c>
      <c r="I499" s="71" t="str">
        <f>VLOOKUP(I498,数据库!$A$1:$J$64584,3,FALSE)</f>
        <v>延时板/P24</v>
      </c>
      <c r="J499" s="24"/>
      <c r="K499" s="69" t="s">
        <v>16</v>
      </c>
      <c r="L499" s="71" t="str">
        <f>VLOOKUP(N498,数据库!$A$1:$J$64584,2,FALSE)</f>
        <v>KGY4/+V</v>
      </c>
      <c r="M499" s="70" t="s">
        <v>17</v>
      </c>
      <c r="N499" s="71" t="str">
        <f>VLOOKUP(N498,数据库!$A$1:$J$64584,3,FALSE)</f>
        <v>JSQ/2</v>
      </c>
    </row>
    <row r="500" spans="1:14" ht="12.75" customHeight="1" x14ac:dyDescent="0.15">
      <c r="A500" s="70" t="s">
        <v>251</v>
      </c>
      <c r="B500" s="71" t="str">
        <f>VLOOKUP(D498,数据库!$A$1:$J$64584,6,FALSE)</f>
        <v>蓝3</v>
      </c>
      <c r="C500" s="71" t="s">
        <v>19</v>
      </c>
      <c r="D500" s="71" t="str">
        <f>VLOOKUP(D498,数据库!$A$1:$J$64584,7,FALSE)</f>
        <v>蓝6圆</v>
      </c>
      <c r="E500" s="24"/>
      <c r="F500" s="69" t="s">
        <v>251</v>
      </c>
      <c r="G500" s="71" t="str">
        <f>VLOOKUP(I498,数据库!$A$1:$J$64584,6,FALSE)</f>
        <v>420：蓝4</v>
      </c>
      <c r="H500" s="71" t="s">
        <v>19</v>
      </c>
      <c r="I500" s="71" t="str">
        <f>VLOOKUP(I498,数据库!$A$1:$J$64584,7,FALSE)</f>
        <v>红针</v>
      </c>
      <c r="J500" s="24"/>
      <c r="K500" s="69" t="s">
        <v>251</v>
      </c>
      <c r="L500" s="71" t="str">
        <f>VLOOKUP(N498,数据库!$A$1:$J$64584,6,FALSE)</f>
        <v>419：蓝4</v>
      </c>
      <c r="M500" s="71" t="s">
        <v>19</v>
      </c>
      <c r="N500" s="71" t="str">
        <f>VLOOKUP(N498,数据库!$A$1:$J$64584,7,FALSE)</f>
        <v>536</v>
      </c>
    </row>
    <row r="501" spans="1:14" ht="12.75" customHeight="1" x14ac:dyDescent="0.15">
      <c r="A501" s="71" t="s">
        <v>247</v>
      </c>
      <c r="B501" s="71" t="str">
        <f>VLOOKUP(D498,数据库!$A$1:$J$64584,5,FALSE)</f>
        <v>2.5黄绿</v>
      </c>
      <c r="C501" s="26" t="s">
        <v>248</v>
      </c>
      <c r="D501" s="71" t="e">
        <f>VLOOKUP(D498,数据库!A:J,11,FALSE)</f>
        <v>#REF!</v>
      </c>
      <c r="E501" s="24"/>
      <c r="F501" s="70" t="s">
        <v>247</v>
      </c>
      <c r="G501" s="71" t="str">
        <f>VLOOKUP(I498,数据库!$A$1:$J$64584,5,FALSE)</f>
        <v>0.5黑</v>
      </c>
      <c r="H501" s="26" t="s">
        <v>248</v>
      </c>
      <c r="I501" s="71" t="e">
        <f>VLOOKUP(I498,数据库!$A$1:$J$64584,11,FALSE)</f>
        <v>#REF!</v>
      </c>
      <c r="J501" s="24"/>
      <c r="K501" s="70" t="s">
        <v>247</v>
      </c>
      <c r="L501" s="71" t="str">
        <f>VLOOKUP(N498,数据库!$A$1:$J$64584,5,FALSE)</f>
        <v>0.5黑</v>
      </c>
      <c r="M501" s="26" t="s">
        <v>248</v>
      </c>
      <c r="N501" s="26" t="e">
        <f>VLOOKUP(N498,数据库!$A$1:$J$64584,11,FALSE)</f>
        <v>#REF!</v>
      </c>
    </row>
    <row r="502" spans="1:14" ht="12.75" customHeight="1" x14ac:dyDescent="0.15">
      <c r="A502" s="71" t="s">
        <v>249</v>
      </c>
      <c r="B502" s="71">
        <f>VLOOKUP(D498,数据库!$A$1:$J$64584,10,FALSE)</f>
        <v>0</v>
      </c>
      <c r="C502" s="70" t="s">
        <v>280</v>
      </c>
      <c r="D502" s="26">
        <v>20</v>
      </c>
      <c r="E502" s="24"/>
      <c r="F502" s="70" t="s">
        <v>249</v>
      </c>
      <c r="G502" s="71">
        <f>VLOOKUP(I498,数据库!$A$1:$J$64584,10,FALSE)</f>
        <v>0</v>
      </c>
      <c r="H502" s="70" t="s">
        <v>280</v>
      </c>
      <c r="I502" s="26">
        <v>20</v>
      </c>
      <c r="J502" s="24"/>
      <c r="K502" s="70" t="s">
        <v>249</v>
      </c>
      <c r="L502" s="67" t="str">
        <f>VLOOKUP(N498,数据库!$A$1:$J$64584,10,FALSE)</f>
        <v>JSQ/2</v>
      </c>
      <c r="M502" s="68" t="s">
        <v>280</v>
      </c>
      <c r="N502" s="68">
        <v>20</v>
      </c>
    </row>
    <row r="503" spans="1:14" ht="12.75" customHeight="1" x14ac:dyDescent="0.15">
      <c r="A503" s="71" t="s">
        <v>250</v>
      </c>
      <c r="B503" s="285" t="str">
        <f>VLOOKUP(D498,数据库!$A$1:$J$64584,4,FALSE)</f>
        <v>异步货梯</v>
      </c>
      <c r="C503" s="287"/>
      <c r="D503" s="287"/>
      <c r="E503" s="24"/>
      <c r="F503" s="71" t="s">
        <v>250</v>
      </c>
      <c r="G503" s="285" t="str">
        <f>VLOOKUP(I498,数据库!$A$1:$J$64584,4,FALSE)</f>
        <v>异步货梯</v>
      </c>
      <c r="H503" s="286"/>
      <c r="I503" s="287"/>
      <c r="J503" s="24"/>
      <c r="K503" s="64" t="s">
        <v>250</v>
      </c>
      <c r="L503" s="285" t="str">
        <f>VLOOKUP(N498,数据库!$A$1:$J$64584,4,FALSE)</f>
        <v>异步货梯</v>
      </c>
      <c r="M503" s="287"/>
      <c r="N503" s="287"/>
    </row>
    <row r="504" spans="1:14" ht="12.75" customHeight="1" x14ac:dyDescent="0.15">
      <c r="A504" s="13"/>
      <c r="B504" s="13"/>
      <c r="C504" s="13"/>
      <c r="D504" s="46"/>
      <c r="E504" s="13"/>
      <c r="F504" s="46"/>
      <c r="G504" s="13"/>
      <c r="H504" s="13"/>
      <c r="I504" s="46"/>
      <c r="J504" s="13"/>
      <c r="K504" s="46"/>
      <c r="L504" s="13"/>
      <c r="M504" s="13"/>
      <c r="N504" s="13"/>
    </row>
    <row r="505" spans="1:14" ht="12.75" customHeight="1" x14ac:dyDescent="0.15">
      <c r="A505" s="288" t="s">
        <v>304</v>
      </c>
      <c r="B505" s="287"/>
      <c r="C505" s="70" t="s">
        <v>0</v>
      </c>
      <c r="D505" s="71">
        <f>D498+3</f>
        <v>421</v>
      </c>
      <c r="E505" s="24"/>
      <c r="F505" s="288" t="s">
        <v>304</v>
      </c>
      <c r="G505" s="287"/>
      <c r="H505" s="70" t="s">
        <v>0</v>
      </c>
      <c r="I505" s="71">
        <f>I498+3</f>
        <v>422</v>
      </c>
      <c r="J505" s="24"/>
      <c r="K505" s="288" t="s">
        <v>304</v>
      </c>
      <c r="L505" s="287"/>
      <c r="M505" s="70" t="s">
        <v>0</v>
      </c>
      <c r="N505" s="71">
        <f>N498+3</f>
        <v>423</v>
      </c>
    </row>
    <row r="506" spans="1:14" ht="12.75" customHeight="1" x14ac:dyDescent="0.15">
      <c r="A506" s="70" t="s">
        <v>16</v>
      </c>
      <c r="B506" s="71" t="str">
        <f>VLOOKUP(D505,数据库!$A$1:$J$64584,2,FALSE)</f>
        <v>KGY4/-V</v>
      </c>
      <c r="C506" s="70" t="s">
        <v>17</v>
      </c>
      <c r="D506" s="71" t="str">
        <f>VLOOKUP(D505,数据库!$A$1:$J$64584,3,FALSE)</f>
        <v>延时板/GD24</v>
      </c>
      <c r="E506" s="24"/>
      <c r="F506" s="69" t="s">
        <v>16</v>
      </c>
      <c r="G506" s="71" t="str">
        <f>VLOOKUP(I505,数据库!$A$1:$J$64584,2,FALSE)</f>
        <v>JSQ/1</v>
      </c>
      <c r="H506" s="70" t="s">
        <v>17</v>
      </c>
      <c r="I506" s="71" t="str">
        <f>VLOOKUP(I505,数据库!$A$1:$J$64584,3,FALSE)</f>
        <v>FWK/4</v>
      </c>
      <c r="J506" s="24"/>
      <c r="K506" s="69" t="s">
        <v>16</v>
      </c>
      <c r="L506" s="71" t="str">
        <f>VLOOKUP(N505,数据库!$A$1:$J$64584,2,FALSE)</f>
        <v>JSQ/3</v>
      </c>
      <c r="M506" s="70" t="s">
        <v>17</v>
      </c>
      <c r="N506" s="71" t="str">
        <f>VLOOKUP(N505,数据库!$A$1:$J$64584,3,FALSE)</f>
        <v>CE5</v>
      </c>
    </row>
    <row r="507" spans="1:14" ht="12.75" customHeight="1" x14ac:dyDescent="0.15">
      <c r="A507" s="70" t="s">
        <v>251</v>
      </c>
      <c r="B507" s="71" t="str">
        <f>VLOOKUP(D505,数据库!$A$1:$J$64584,6,FALSE)</f>
        <v>红4</v>
      </c>
      <c r="C507" s="71" t="s">
        <v>19</v>
      </c>
      <c r="D507" s="71" t="str">
        <f>VLOOKUP(D505,数据库!$A$1:$J$64584,7,FALSE)</f>
        <v>红针</v>
      </c>
      <c r="E507" s="24"/>
      <c r="F507" s="69" t="s">
        <v>251</v>
      </c>
      <c r="G507" s="71" t="str">
        <f>VLOOKUP(I505,数据库!$A$1:$J$64584,6,FALSE)</f>
        <v>536</v>
      </c>
      <c r="H507" s="71" t="s">
        <v>19</v>
      </c>
      <c r="I507" s="71" t="str">
        <f>VLOOKUP(I505,数据库!$A$1:$J$64584,7,FALSE)</f>
        <v xml:space="preserve">红4 </v>
      </c>
      <c r="J507" s="24"/>
      <c r="K507" s="69" t="s">
        <v>251</v>
      </c>
      <c r="L507" s="71" t="str">
        <f>VLOOKUP(N505,数据库!$A$1:$J$64584,6,FALSE)</f>
        <v>536</v>
      </c>
      <c r="M507" s="71" t="s">
        <v>19</v>
      </c>
      <c r="N507" s="71" t="str">
        <f>VLOOKUP(N505,数据库!$A$1:$J$64584,7,FALSE)</f>
        <v>剥13</v>
      </c>
    </row>
    <row r="508" spans="1:14" ht="12.75" customHeight="1" x14ac:dyDescent="0.15">
      <c r="A508" s="71" t="s">
        <v>247</v>
      </c>
      <c r="B508" s="71" t="str">
        <f>VLOOKUP(D505,数据库!$A$1:$J$64584,5,FALSE)</f>
        <v>0.5黑</v>
      </c>
      <c r="C508" s="26" t="s">
        <v>248</v>
      </c>
      <c r="D508" s="71" t="e">
        <f>VLOOKUP(D505,数据库!A:J,11,FALSE)</f>
        <v>#REF!</v>
      </c>
      <c r="E508" s="24"/>
      <c r="F508" s="70" t="s">
        <v>247</v>
      </c>
      <c r="G508" s="71" t="str">
        <f>VLOOKUP(I505,数据库!$A$1:$J$64584,5,FALSE)</f>
        <v>0.5黑</v>
      </c>
      <c r="H508" s="26" t="s">
        <v>248</v>
      </c>
      <c r="I508" s="71" t="e">
        <f>VLOOKUP(I505,数据库!$A$1:$J$64584,11,FALSE)</f>
        <v>#REF!</v>
      </c>
      <c r="J508" s="24"/>
      <c r="K508" s="70" t="s">
        <v>247</v>
      </c>
      <c r="L508" s="71" t="str">
        <f>VLOOKUP(N505,数据库!$A$1:$J$64584,5,FALSE)</f>
        <v>0.5黑</v>
      </c>
      <c r="M508" s="26" t="s">
        <v>248</v>
      </c>
      <c r="N508" s="26" t="e">
        <f>VLOOKUP(N505,数据库!$A$1:$J$64584,11,FALSE)</f>
        <v>#REF!</v>
      </c>
    </row>
    <row r="509" spans="1:14" ht="12.75" customHeight="1" x14ac:dyDescent="0.15">
      <c r="A509" s="71" t="s">
        <v>249</v>
      </c>
      <c r="B509" s="71">
        <f>VLOOKUP(D505,数据库!$A$1:$J$64584,10,FALSE)</f>
        <v>0</v>
      </c>
      <c r="C509" s="70" t="s">
        <v>280</v>
      </c>
      <c r="D509" s="26">
        <v>20</v>
      </c>
      <c r="E509" s="24"/>
      <c r="F509" s="70" t="s">
        <v>249</v>
      </c>
      <c r="G509" s="71" t="str">
        <f>VLOOKUP(I505,数据库!$A$1:$J$64584,10,FALSE)</f>
        <v>JSQ/1</v>
      </c>
      <c r="H509" s="70" t="s">
        <v>280</v>
      </c>
      <c r="I509" s="26">
        <v>20</v>
      </c>
      <c r="J509" s="24"/>
      <c r="K509" s="70" t="s">
        <v>249</v>
      </c>
      <c r="L509" s="67" t="str">
        <f>VLOOKUP(N505,数据库!$A$1:$J$64584,10,FALSE)</f>
        <v>JSQ/3</v>
      </c>
      <c r="M509" s="68" t="s">
        <v>280</v>
      </c>
      <c r="N509" s="68">
        <v>20</v>
      </c>
    </row>
    <row r="510" spans="1:14" ht="12.75" customHeight="1" x14ac:dyDescent="0.15">
      <c r="A510" s="71" t="s">
        <v>250</v>
      </c>
      <c r="B510" s="285" t="str">
        <f>VLOOKUP(D505,数据库!$A$1:$J$64584,4,FALSE)</f>
        <v>异步货梯</v>
      </c>
      <c r="C510" s="287"/>
      <c r="D510" s="287"/>
      <c r="E510" s="24"/>
      <c r="F510" s="71" t="s">
        <v>250</v>
      </c>
      <c r="G510" s="285" t="str">
        <f>VLOOKUP(I505,数据库!$A$1:$J$64584,4,FALSE)</f>
        <v>异步货梯</v>
      </c>
      <c r="H510" s="286"/>
      <c r="I510" s="287"/>
      <c r="J510" s="24"/>
      <c r="K510" s="64" t="s">
        <v>250</v>
      </c>
      <c r="L510" s="285" t="str">
        <f>VLOOKUP(N505,数据库!$A$1:$J$64584,4,FALSE)</f>
        <v>异步货梯</v>
      </c>
      <c r="M510" s="287"/>
      <c r="N510" s="287"/>
    </row>
    <row r="511" spans="1:14" ht="12.75" customHeight="1" x14ac:dyDescent="0.15">
      <c r="A511" s="13"/>
      <c r="B511" s="13"/>
      <c r="C511" s="13"/>
      <c r="D511" s="46"/>
      <c r="E511" s="13"/>
      <c r="F511" s="46"/>
      <c r="G511" s="13"/>
      <c r="H511" s="13"/>
      <c r="I511" s="46"/>
      <c r="J511" s="13"/>
      <c r="K511" s="46"/>
      <c r="L511" s="13"/>
      <c r="M511" s="13"/>
      <c r="N511" s="13"/>
    </row>
    <row r="512" spans="1:14" ht="12.75" customHeight="1" x14ac:dyDescent="0.15">
      <c r="A512" s="288" t="s">
        <v>304</v>
      </c>
      <c r="B512" s="287"/>
      <c r="C512" s="70" t="s">
        <v>0</v>
      </c>
      <c r="D512" s="71">
        <f>D505+3</f>
        <v>424</v>
      </c>
      <c r="E512" s="24"/>
      <c r="F512" s="288" t="s">
        <v>304</v>
      </c>
      <c r="G512" s="287"/>
      <c r="H512" s="70" t="s">
        <v>0</v>
      </c>
      <c r="I512" s="71">
        <f>I505+3</f>
        <v>425</v>
      </c>
      <c r="J512" s="24"/>
      <c r="K512" s="288" t="s">
        <v>304</v>
      </c>
      <c r="L512" s="287"/>
      <c r="M512" s="70" t="s">
        <v>0</v>
      </c>
      <c r="N512" s="71">
        <f>N505+3</f>
        <v>426</v>
      </c>
    </row>
    <row r="513" spans="1:14" ht="12.75" customHeight="1" x14ac:dyDescent="0.15">
      <c r="A513" s="70" t="s">
        <v>16</v>
      </c>
      <c r="B513" s="71" t="str">
        <f>VLOOKUP(D512,数据库!$A$1:$J$64584,2,FALSE)</f>
        <v>JSQ/4</v>
      </c>
      <c r="C513" s="70" t="s">
        <v>17</v>
      </c>
      <c r="D513" s="71" t="str">
        <f>VLOOKUP(D512,数据库!$A$1:$J$64584,3,FALSE)</f>
        <v>FWK/3</v>
      </c>
      <c r="E513" s="24"/>
      <c r="F513" s="69" t="s">
        <v>16</v>
      </c>
      <c r="G513" s="71" t="str">
        <f>VLOOKUP(I512,数据库!$A$1:$J$64584,2,FALSE)</f>
        <v>JSQ/5</v>
      </c>
      <c r="H513" s="70" t="s">
        <v>17</v>
      </c>
      <c r="I513" s="71" t="str">
        <f>VLOOKUP(I512,数据库!$A$1:$J$64584,3,FALSE)</f>
        <v>延时板/GND</v>
      </c>
      <c r="J513" s="24"/>
      <c r="K513" s="69" t="s">
        <v>16</v>
      </c>
      <c r="L513" s="71" t="str">
        <f>VLOOKUP(N512,数据库!$A$1:$J$64584,2,FALSE)</f>
        <v>JSQ/6</v>
      </c>
      <c r="M513" s="70" t="s">
        <v>17</v>
      </c>
      <c r="N513" s="71" t="str">
        <f>VLOOKUP(N512,数据库!$A$1:$J$64584,3,FALSE)</f>
        <v>PE</v>
      </c>
    </row>
    <row r="514" spans="1:14" ht="12.75" customHeight="1" x14ac:dyDescent="0.15">
      <c r="A514" s="70" t="s">
        <v>251</v>
      </c>
      <c r="B514" s="71" t="str">
        <f>VLOOKUP(D512,数据库!$A$1:$J$64584,6,FALSE)</f>
        <v>536</v>
      </c>
      <c r="C514" s="71" t="s">
        <v>19</v>
      </c>
      <c r="D514" s="71" t="str">
        <f>VLOOKUP(D512,数据库!$A$1:$J$64584,7,FALSE)</f>
        <v xml:space="preserve">红4 </v>
      </c>
      <c r="E514" s="24"/>
      <c r="F514" s="69" t="s">
        <v>251</v>
      </c>
      <c r="G514" s="71" t="str">
        <f>VLOOKUP(I512,数据库!$A$1:$J$64584,6,FALSE)</f>
        <v>536</v>
      </c>
      <c r="H514" s="71" t="s">
        <v>19</v>
      </c>
      <c r="I514" s="71" t="str">
        <f>VLOOKUP(I512,数据库!$A$1:$J$64584,7,FALSE)</f>
        <v>红针</v>
      </c>
      <c r="J514" s="24"/>
      <c r="K514" s="69" t="s">
        <v>251</v>
      </c>
      <c r="L514" s="71" t="str">
        <f>VLOOKUP(N512,数据库!$A$1:$J$64584,6,FALSE)</f>
        <v>536</v>
      </c>
      <c r="M514" s="71" t="s">
        <v>19</v>
      </c>
      <c r="N514" s="71" t="str">
        <f>VLOOKUP(N512,数据库!$A$1:$J$64584,7,FALSE)</f>
        <v>蓝6圆</v>
      </c>
    </row>
    <row r="515" spans="1:14" ht="12.75" customHeight="1" x14ac:dyDescent="0.15">
      <c r="A515" s="71" t="s">
        <v>247</v>
      </c>
      <c r="B515" s="71" t="str">
        <f>VLOOKUP(D512,数据库!$A$1:$J$64584,5,FALSE)</f>
        <v>0.5黑</v>
      </c>
      <c r="C515" s="26" t="s">
        <v>248</v>
      </c>
      <c r="D515" s="71" t="e">
        <f>VLOOKUP(D512,数据库!A:J,11,FALSE)</f>
        <v>#REF!</v>
      </c>
      <c r="E515" s="24"/>
      <c r="F515" s="70" t="s">
        <v>247</v>
      </c>
      <c r="G515" s="71" t="str">
        <f>VLOOKUP(I512,数据库!$A$1:$J$64584,5,FALSE)</f>
        <v>0.5黑</v>
      </c>
      <c r="H515" s="26" t="s">
        <v>248</v>
      </c>
      <c r="I515" s="71" t="e">
        <f>VLOOKUP(I512,数据库!$A$1:$J$64584,11,FALSE)</f>
        <v>#REF!</v>
      </c>
      <c r="J515" s="24"/>
      <c r="K515" s="70" t="s">
        <v>247</v>
      </c>
      <c r="L515" s="71" t="str">
        <f>VLOOKUP(N512,数据库!$A$1:$J$64584,5,FALSE)</f>
        <v>2.5黄绿</v>
      </c>
      <c r="M515" s="26" t="s">
        <v>248</v>
      </c>
      <c r="N515" s="26" t="e">
        <f>VLOOKUP(N512,数据库!$A$1:$J$64584,11,FALSE)</f>
        <v>#REF!</v>
      </c>
    </row>
    <row r="516" spans="1:14" ht="12.75" customHeight="1" x14ac:dyDescent="0.15">
      <c r="A516" s="71" t="s">
        <v>249</v>
      </c>
      <c r="B516" s="71" t="str">
        <f>VLOOKUP(D512,数据库!$A$1:$J$64584,10,FALSE)</f>
        <v>JSQ/4</v>
      </c>
      <c r="C516" s="70" t="s">
        <v>280</v>
      </c>
      <c r="D516" s="26">
        <v>20</v>
      </c>
      <c r="E516" s="24"/>
      <c r="F516" s="70" t="s">
        <v>249</v>
      </c>
      <c r="G516" s="71" t="str">
        <f>VLOOKUP(I512,数据库!$A$1:$J$64584,10,FALSE)</f>
        <v>JSQ/5</v>
      </c>
      <c r="H516" s="70" t="s">
        <v>280</v>
      </c>
      <c r="I516" s="26">
        <v>20</v>
      </c>
      <c r="J516" s="24"/>
      <c r="K516" s="70" t="s">
        <v>249</v>
      </c>
      <c r="L516" s="67" t="str">
        <f>VLOOKUP(N512,数据库!$A$1:$J$64584,10,FALSE)</f>
        <v>JSQ/6</v>
      </c>
      <c r="M516" s="68" t="s">
        <v>280</v>
      </c>
      <c r="N516" s="68">
        <v>20</v>
      </c>
    </row>
    <row r="517" spans="1:14" ht="12.75" customHeight="1" x14ac:dyDescent="0.15">
      <c r="A517" s="71" t="s">
        <v>250</v>
      </c>
      <c r="B517" s="285" t="str">
        <f>VLOOKUP(D512,数据库!$A$1:$J$64584,4,FALSE)</f>
        <v>异步货梯</v>
      </c>
      <c r="C517" s="287"/>
      <c r="D517" s="287"/>
      <c r="E517" s="24"/>
      <c r="F517" s="71" t="s">
        <v>250</v>
      </c>
      <c r="G517" s="285" t="str">
        <f>VLOOKUP(I512,数据库!$A$1:$J$64584,4,FALSE)</f>
        <v>异步货梯</v>
      </c>
      <c r="H517" s="286"/>
      <c r="I517" s="287"/>
      <c r="J517" s="24"/>
      <c r="K517" s="64" t="s">
        <v>250</v>
      </c>
      <c r="L517" s="285" t="str">
        <f>VLOOKUP(N512,数据库!$A$1:$J$64584,4,FALSE)</f>
        <v>异步货梯</v>
      </c>
      <c r="M517" s="287"/>
      <c r="N517" s="287"/>
    </row>
    <row r="518" spans="1:14" ht="12.75" customHeight="1" x14ac:dyDescent="0.15">
      <c r="A518" s="13"/>
      <c r="B518" s="13"/>
      <c r="C518" s="13"/>
      <c r="D518" s="46"/>
      <c r="E518" s="13"/>
      <c r="F518" s="46"/>
      <c r="G518" s="13"/>
      <c r="H518" s="13"/>
      <c r="I518" s="46"/>
      <c r="J518" s="13"/>
      <c r="K518" s="46"/>
      <c r="L518" s="13"/>
      <c r="M518" s="13"/>
      <c r="N518" s="13"/>
    </row>
    <row r="519" spans="1:14" ht="12.75" customHeight="1" x14ac:dyDescent="0.15">
      <c r="A519" s="288" t="s">
        <v>304</v>
      </c>
      <c r="B519" s="287"/>
      <c r="C519" s="70" t="s">
        <v>0</v>
      </c>
      <c r="D519" s="71">
        <f>D512+3</f>
        <v>427</v>
      </c>
      <c r="E519" s="24"/>
      <c r="F519" s="288" t="s">
        <v>304</v>
      </c>
      <c r="G519" s="287"/>
      <c r="H519" s="70" t="s">
        <v>0</v>
      </c>
      <c r="I519" s="71">
        <f>I512+3</f>
        <v>428</v>
      </c>
      <c r="J519" s="24"/>
      <c r="K519" s="288" t="s">
        <v>304</v>
      </c>
      <c r="L519" s="287"/>
      <c r="M519" s="70" t="s">
        <v>0</v>
      </c>
      <c r="N519" s="71">
        <f>N512+3</f>
        <v>429</v>
      </c>
    </row>
    <row r="520" spans="1:14" ht="12.75" customHeight="1" x14ac:dyDescent="0.15">
      <c r="A520" s="70" t="s">
        <v>16</v>
      </c>
      <c r="B520" s="71" t="str">
        <f>VLOOKUP(D519,数据库!$A$1:$J$64584,2,FALSE)</f>
        <v>JSQ/7</v>
      </c>
      <c r="C520" s="70" t="s">
        <v>17</v>
      </c>
      <c r="D520" s="71" t="str">
        <f>VLOOKUP(D519,数据库!$A$1:$J$64584,3,FALSE)</f>
        <v>XS/4</v>
      </c>
      <c r="E520" s="24"/>
      <c r="F520" s="69" t="s">
        <v>16</v>
      </c>
      <c r="G520" s="71" t="str">
        <f>VLOOKUP(I519,数据库!$A$1:$J$64584,2,FALSE)</f>
        <v>JSQ/8</v>
      </c>
      <c r="H520" s="70" t="s">
        <v>17</v>
      </c>
      <c r="I520" s="71" t="str">
        <f>VLOOKUP(I519,数据库!$A$1:$J$64584,3,FALSE)</f>
        <v>FTK/1</v>
      </c>
      <c r="J520" s="24"/>
      <c r="K520" s="69" t="s">
        <v>16</v>
      </c>
      <c r="L520" s="71" t="str">
        <f>VLOOKUP(N519,数据库!$A$1:$J$64584,2,FALSE)</f>
        <v>GRU/S5</v>
      </c>
      <c r="M520" s="70" t="s">
        <v>17</v>
      </c>
      <c r="N520" s="71" t="str">
        <f>VLOOKUP(N519,数据库!$A$1:$J$64584,3,FALSE)</f>
        <v>延时板/24V</v>
      </c>
    </row>
    <row r="521" spans="1:14" ht="12.75" customHeight="1" x14ac:dyDescent="0.15">
      <c r="A521" s="70" t="s">
        <v>251</v>
      </c>
      <c r="B521" s="71" t="str">
        <f>VLOOKUP(D519,数据库!$A$1:$J$64584,6,FALSE)</f>
        <v>536</v>
      </c>
      <c r="C521" s="71" t="s">
        <v>19</v>
      </c>
      <c r="D521" s="71" t="str">
        <f>VLOOKUP(D519,数据库!$A$1:$J$64584,7,FALSE)</f>
        <v>5556T</v>
      </c>
      <c r="E521" s="24"/>
      <c r="F521" s="69" t="s">
        <v>251</v>
      </c>
      <c r="G521" s="71" t="str">
        <f>VLOOKUP(I519,数据库!$A$1:$J$64584,6,FALSE)</f>
        <v>536</v>
      </c>
      <c r="H521" s="71" t="s">
        <v>19</v>
      </c>
      <c r="I521" s="71" t="str">
        <f>VLOOKUP(I519,数据库!$A$1:$J$64584,7,FALSE)</f>
        <v>红4</v>
      </c>
      <c r="J521" s="24"/>
      <c r="K521" s="69" t="s">
        <v>251</v>
      </c>
      <c r="L521" s="71" t="str">
        <f>VLOOKUP(N519,数据库!$A$1:$J$64584,6,FALSE)</f>
        <v>红针</v>
      </c>
      <c r="M521" s="71" t="s">
        <v>19</v>
      </c>
      <c r="N521" s="71" t="str">
        <f>VLOOKUP(N519,数据库!$A$1:$J$64584,7,FALSE)</f>
        <v>红针</v>
      </c>
    </row>
    <row r="522" spans="1:14" ht="12.75" customHeight="1" x14ac:dyDescent="0.15">
      <c r="A522" s="71" t="s">
        <v>247</v>
      </c>
      <c r="B522" s="71" t="str">
        <f>VLOOKUP(D519,数据库!$A$1:$J$64584,5,FALSE)</f>
        <v>0.5黑</v>
      </c>
      <c r="C522" s="26" t="s">
        <v>248</v>
      </c>
      <c r="D522" s="71" t="e">
        <f>VLOOKUP(D519,数据库!A:J,11,FALSE)</f>
        <v>#REF!</v>
      </c>
      <c r="E522" s="24"/>
      <c r="F522" s="70" t="s">
        <v>247</v>
      </c>
      <c r="G522" s="71" t="str">
        <f>VLOOKUP(I519,数据库!$A$1:$J$64584,5,FALSE)</f>
        <v>0.5黑</v>
      </c>
      <c r="H522" s="26" t="s">
        <v>248</v>
      </c>
      <c r="I522" s="71" t="e">
        <f>VLOOKUP(I519,数据库!$A$1:$J$64584,11,FALSE)</f>
        <v>#REF!</v>
      </c>
      <c r="J522" s="24"/>
      <c r="K522" s="70" t="s">
        <v>247</v>
      </c>
      <c r="L522" s="71" t="str">
        <f>VLOOKUP(N519,数据库!$A$1:$J$64584,5,FALSE)</f>
        <v>0.5黑</v>
      </c>
      <c r="M522" s="26" t="s">
        <v>248</v>
      </c>
      <c r="N522" s="26" t="e">
        <f>VLOOKUP(N519,数据库!$A$1:$J$64584,11,FALSE)</f>
        <v>#REF!</v>
      </c>
    </row>
    <row r="523" spans="1:14" ht="12.75" customHeight="1" x14ac:dyDescent="0.15">
      <c r="A523" s="71" t="s">
        <v>249</v>
      </c>
      <c r="B523" s="71" t="str">
        <f>VLOOKUP(D519,数据库!$A$1:$J$64584,10,FALSE)</f>
        <v>JSQ/7</v>
      </c>
      <c r="C523" s="70" t="s">
        <v>280</v>
      </c>
      <c r="D523" s="26">
        <v>20</v>
      </c>
      <c r="E523" s="24"/>
      <c r="F523" s="70" t="s">
        <v>249</v>
      </c>
      <c r="G523" s="71" t="str">
        <f>VLOOKUP(I519,数据库!$A$1:$J$64584,10,FALSE)</f>
        <v>JSQ/8</v>
      </c>
      <c r="H523" s="70" t="s">
        <v>280</v>
      </c>
      <c r="I523" s="26">
        <v>20</v>
      </c>
      <c r="J523" s="24"/>
      <c r="K523" s="70" t="s">
        <v>249</v>
      </c>
      <c r="L523" s="67">
        <f>VLOOKUP(N519,数据库!$A$1:$J$64584,10,FALSE)</f>
        <v>0</v>
      </c>
      <c r="M523" s="68" t="s">
        <v>280</v>
      </c>
      <c r="N523" s="68">
        <v>20</v>
      </c>
    </row>
    <row r="524" spans="1:14" ht="12.75" customHeight="1" x14ac:dyDescent="0.15">
      <c r="A524" s="71" t="s">
        <v>250</v>
      </c>
      <c r="B524" s="285" t="str">
        <f>VLOOKUP(D519,数据库!$A$1:$J$64584,4,FALSE)</f>
        <v>异步货梯</v>
      </c>
      <c r="C524" s="287"/>
      <c r="D524" s="287"/>
      <c r="E524" s="24"/>
      <c r="F524" s="71" t="s">
        <v>250</v>
      </c>
      <c r="G524" s="285" t="str">
        <f>VLOOKUP(I519,数据库!$A$1:$J$64584,4,FALSE)</f>
        <v>异步货梯</v>
      </c>
      <c r="H524" s="286"/>
      <c r="I524" s="287"/>
      <c r="J524" s="24"/>
      <c r="K524" s="64" t="s">
        <v>250</v>
      </c>
      <c r="L524" s="285" t="str">
        <f>VLOOKUP(N519,数据库!$A$1:$J$64584,4,FALSE)</f>
        <v>异步货梯</v>
      </c>
      <c r="M524" s="287"/>
      <c r="N524" s="287"/>
    </row>
    <row r="525" spans="1:14" ht="12.75" customHeight="1" x14ac:dyDescent="0.15">
      <c r="A525" s="13"/>
      <c r="B525" s="13"/>
      <c r="C525" s="13"/>
      <c r="D525" s="46"/>
      <c r="E525" s="13"/>
      <c r="F525" s="46"/>
      <c r="G525" s="13"/>
      <c r="H525" s="13"/>
      <c r="I525" s="46"/>
      <c r="J525" s="13"/>
      <c r="K525" s="46"/>
      <c r="L525" s="13"/>
      <c r="M525" s="13"/>
      <c r="N525" s="13"/>
    </row>
    <row r="526" spans="1:14" ht="12.75" customHeight="1" x14ac:dyDescent="0.15">
      <c r="A526" s="288" t="s">
        <v>304</v>
      </c>
      <c r="B526" s="287"/>
      <c r="C526" s="70" t="s">
        <v>0</v>
      </c>
      <c r="D526" s="71">
        <f>D519+3</f>
        <v>430</v>
      </c>
      <c r="E526" s="24"/>
      <c r="F526" s="288" t="s">
        <v>304</v>
      </c>
      <c r="G526" s="287"/>
      <c r="H526" s="70" t="s">
        <v>0</v>
      </c>
      <c r="I526" s="71">
        <f>I519+3</f>
        <v>431</v>
      </c>
      <c r="J526" s="24"/>
      <c r="K526" s="288" t="s">
        <v>304</v>
      </c>
      <c r="L526" s="287"/>
      <c r="M526" s="70" t="s">
        <v>0</v>
      </c>
      <c r="N526" s="71">
        <f>N519+3</f>
        <v>432</v>
      </c>
    </row>
    <row r="527" spans="1:14" ht="12.75" customHeight="1" x14ac:dyDescent="0.15">
      <c r="A527" s="70" t="s">
        <v>16</v>
      </c>
      <c r="B527" s="71" t="str">
        <f>VLOOKUP(D526,数据库!$A$1:$J$64584,2,FALSE)</f>
        <v>GRU/S6</v>
      </c>
      <c r="C527" s="70" t="s">
        <v>17</v>
      </c>
      <c r="D527" s="71" t="str">
        <f>VLOOKUP(D526,数据库!$A$1:$J$64584,3,FALSE)</f>
        <v>XS/3</v>
      </c>
      <c r="E527" s="24"/>
      <c r="F527" s="69" t="s">
        <v>16</v>
      </c>
      <c r="G527" s="71" t="str">
        <f>VLOOKUP(I526,数据库!$A$1:$J$64584,2,FALSE)</f>
        <v>MSC/53</v>
      </c>
      <c r="H527" s="70" t="s">
        <v>17</v>
      </c>
      <c r="I527" s="71" t="str">
        <f>VLOOKUP(I526,数据库!$A$1:$J$64584,3,FALSE)</f>
        <v>CE24</v>
      </c>
      <c r="J527" s="24"/>
      <c r="K527" s="69" t="s">
        <v>16</v>
      </c>
      <c r="L527" s="71" t="str">
        <f>VLOOKUP(N526,数据库!$A$1:$J$64584,2,FALSE)</f>
        <v>MSC/54</v>
      </c>
      <c r="M527" s="70" t="s">
        <v>17</v>
      </c>
      <c r="N527" s="71" t="str">
        <f>VLOOKUP(N526,数据库!$A$1:$J$64584,3,FALSE)</f>
        <v>GRU/SZ</v>
      </c>
    </row>
    <row r="528" spans="1:14" ht="12.75" customHeight="1" x14ac:dyDescent="0.15">
      <c r="A528" s="70" t="s">
        <v>251</v>
      </c>
      <c r="B528" s="71" t="str">
        <f>VLOOKUP(D526,数据库!$A$1:$J$64584,6,FALSE)</f>
        <v>红针</v>
      </c>
      <c r="C528" s="71" t="s">
        <v>19</v>
      </c>
      <c r="D528" s="71" t="str">
        <f>VLOOKUP(D526,数据库!$A$1:$J$64584,7,FALSE)</f>
        <v>5556T</v>
      </c>
      <c r="E528" s="24"/>
      <c r="F528" s="69" t="s">
        <v>251</v>
      </c>
      <c r="G528" s="71" t="str">
        <f>VLOOKUP(I526,数据库!$A$1:$J$64584,6,FALSE)</f>
        <v xml:space="preserve">红4 </v>
      </c>
      <c r="H528" s="71" t="s">
        <v>19</v>
      </c>
      <c r="I528" s="71" t="str">
        <f>VLOOKUP(I526,数据库!$A$1:$J$64584,7,FALSE)</f>
        <v>剥13</v>
      </c>
      <c r="J528" s="24"/>
      <c r="K528" s="69" t="s">
        <v>251</v>
      </c>
      <c r="L528" s="71" t="str">
        <f>VLOOKUP(N526,数据库!$A$1:$J$64584,6,FALSE)</f>
        <v>红4</v>
      </c>
      <c r="M528" s="71" t="s">
        <v>19</v>
      </c>
      <c r="N528" s="71" t="str">
        <f>VLOOKUP(N526,数据库!$A$1:$J$64584,7,FALSE)</f>
        <v xml:space="preserve">红针 </v>
      </c>
    </row>
    <row r="529" spans="1:14" ht="12.75" customHeight="1" x14ac:dyDescent="0.15">
      <c r="A529" s="71" t="s">
        <v>247</v>
      </c>
      <c r="B529" s="71" t="str">
        <f>VLOOKUP(D526,数据库!$A$1:$J$64584,5,FALSE)</f>
        <v>0.5黑</v>
      </c>
      <c r="C529" s="26" t="s">
        <v>248</v>
      </c>
      <c r="D529" s="71" t="e">
        <f>VLOOKUP(D526,数据库!A:J,11,FALSE)</f>
        <v>#REF!</v>
      </c>
      <c r="E529" s="24"/>
      <c r="F529" s="70" t="s">
        <v>247</v>
      </c>
      <c r="G529" s="71" t="str">
        <f>VLOOKUP(I526,数据库!$A$1:$J$64584,5,FALSE)</f>
        <v>0.5黑</v>
      </c>
      <c r="H529" s="26" t="s">
        <v>248</v>
      </c>
      <c r="I529" s="71" t="e">
        <f>VLOOKUP(I526,数据库!$A$1:$J$64584,11,FALSE)</f>
        <v>#REF!</v>
      </c>
      <c r="J529" s="24"/>
      <c r="K529" s="70" t="s">
        <v>247</v>
      </c>
      <c r="L529" s="71" t="str">
        <f>VLOOKUP(N526,数据库!$A$1:$J$64584,5,FALSE)</f>
        <v>0.5黑</v>
      </c>
      <c r="M529" s="26" t="s">
        <v>248</v>
      </c>
      <c r="N529" s="26" t="e">
        <f>VLOOKUP(N526,数据库!$A$1:$J$64584,11,FALSE)</f>
        <v>#REF!</v>
      </c>
    </row>
    <row r="530" spans="1:14" ht="12.75" customHeight="1" x14ac:dyDescent="0.15">
      <c r="A530" s="71" t="s">
        <v>249</v>
      </c>
      <c r="B530" s="71" t="str">
        <f>VLOOKUP(D526,数据库!$A$1:$J$64584,10,FALSE)</f>
        <v>XS/3</v>
      </c>
      <c r="C530" s="70" t="s">
        <v>280</v>
      </c>
      <c r="D530" s="26">
        <v>20</v>
      </c>
      <c r="E530" s="24"/>
      <c r="F530" s="70" t="s">
        <v>249</v>
      </c>
      <c r="G530" s="71">
        <f>VLOOKUP(I526,数据库!$A$1:$J$64584,10,FALSE)</f>
        <v>0</v>
      </c>
      <c r="H530" s="70" t="s">
        <v>280</v>
      </c>
      <c r="I530" s="26">
        <v>20</v>
      </c>
      <c r="J530" s="24"/>
      <c r="K530" s="70" t="s">
        <v>249</v>
      </c>
      <c r="L530" s="67">
        <f>VLOOKUP(N526,数据库!$A$1:$J$64584,10,FALSE)</f>
        <v>0</v>
      </c>
      <c r="M530" s="68" t="s">
        <v>280</v>
      </c>
      <c r="N530" s="68">
        <v>20</v>
      </c>
    </row>
    <row r="531" spans="1:14" ht="12.75" customHeight="1" x14ac:dyDescent="0.15">
      <c r="A531" s="71" t="s">
        <v>250</v>
      </c>
      <c r="B531" s="285" t="str">
        <f>VLOOKUP(D526,数据库!$A$1:$J$64584,4,FALSE)</f>
        <v>异步货梯</v>
      </c>
      <c r="C531" s="287"/>
      <c r="D531" s="287"/>
      <c r="E531" s="24"/>
      <c r="F531" s="71" t="s">
        <v>250</v>
      </c>
      <c r="G531" s="285" t="str">
        <f>VLOOKUP(I526,数据库!$A$1:$J$64584,4,FALSE)</f>
        <v>异步货梯</v>
      </c>
      <c r="H531" s="286"/>
      <c r="I531" s="287"/>
      <c r="J531" s="24"/>
      <c r="K531" s="64" t="s">
        <v>250</v>
      </c>
      <c r="L531" s="285" t="str">
        <f>VLOOKUP(N526,数据库!$A$1:$J$64584,4,FALSE)</f>
        <v>异步货梯</v>
      </c>
      <c r="M531" s="287"/>
      <c r="N531" s="287"/>
    </row>
    <row r="532" spans="1:14" ht="12.75" customHeight="1" x14ac:dyDescent="0.15">
      <c r="A532" s="13"/>
      <c r="B532" s="13"/>
      <c r="C532" s="13"/>
      <c r="D532" s="46"/>
      <c r="E532" s="13"/>
      <c r="F532" s="46"/>
      <c r="G532" s="13"/>
      <c r="H532" s="13"/>
      <c r="I532" s="46"/>
      <c r="J532" s="13"/>
      <c r="K532" s="46"/>
      <c r="L532" s="13"/>
      <c r="M532" s="13"/>
      <c r="N532" s="13"/>
    </row>
    <row r="533" spans="1:14" ht="12.75" customHeight="1" x14ac:dyDescent="0.15">
      <c r="A533" s="288" t="s">
        <v>304</v>
      </c>
      <c r="B533" s="287"/>
      <c r="C533" s="70" t="s">
        <v>0</v>
      </c>
      <c r="D533" s="71">
        <f>D526+3</f>
        <v>433</v>
      </c>
      <c r="E533" s="24"/>
      <c r="F533" s="288" t="s">
        <v>304</v>
      </c>
      <c r="G533" s="287"/>
      <c r="H533" s="70" t="s">
        <v>0</v>
      </c>
      <c r="I533" s="71">
        <f>I526+3</f>
        <v>434</v>
      </c>
      <c r="J533" s="24"/>
      <c r="K533" s="288" t="s">
        <v>304</v>
      </c>
      <c r="L533" s="287"/>
      <c r="M533" s="70" t="s">
        <v>0</v>
      </c>
      <c r="N533" s="71">
        <f>N526+3</f>
        <v>435</v>
      </c>
    </row>
    <row r="534" spans="1:14" ht="12.75" customHeight="1" x14ac:dyDescent="0.15">
      <c r="A534" s="70" t="s">
        <v>16</v>
      </c>
      <c r="B534" s="71" t="str">
        <f>VLOOKUP(D533,数据库!$A$1:$J$64584,2,FALSE)</f>
        <v>FTK/1</v>
      </c>
      <c r="C534" s="70" t="s">
        <v>17</v>
      </c>
      <c r="D534" s="71" t="str">
        <f>VLOOKUP(D533,数据库!$A$1:$J$64584,3,FALSE)</f>
        <v>PLD/2</v>
      </c>
      <c r="E534" s="24"/>
      <c r="F534" s="69" t="s">
        <v>16</v>
      </c>
      <c r="G534" s="71" t="str">
        <f>VLOOKUP(I533,数据库!$A$1:$J$64584,2,FALSE)</f>
        <v>FJSA/13</v>
      </c>
      <c r="H534" s="70" t="s">
        <v>17</v>
      </c>
      <c r="I534" s="71" t="str">
        <f>VLOOKUP(I533,数据库!$A$1:$J$64584,3,FALSE)</f>
        <v>CE5</v>
      </c>
      <c r="J534" s="24"/>
      <c r="K534" s="69" t="s">
        <v>16</v>
      </c>
      <c r="L534" s="71" t="str">
        <f>VLOOKUP(N533,数据库!$A$1:$J$64584,2,FALSE)</f>
        <v>KGY4/L</v>
      </c>
      <c r="M534" s="70" t="s">
        <v>17</v>
      </c>
      <c r="N534" s="71" t="str">
        <f>VLOOKUP(N533,数据库!$A$1:$J$64584,3,FALSE)</f>
        <v>WD80/L</v>
      </c>
    </row>
    <row r="535" spans="1:14" ht="12.75" customHeight="1" x14ac:dyDescent="0.15">
      <c r="A535" s="70" t="s">
        <v>251</v>
      </c>
      <c r="B535" s="71" t="str">
        <f>VLOOKUP(D533,数据库!$A$1:$J$64584,6,FALSE)</f>
        <v>红4</v>
      </c>
      <c r="C535" s="71" t="s">
        <v>19</v>
      </c>
      <c r="D535" s="71" t="str">
        <f>VLOOKUP(D533,数据库!$A$1:$J$64584,7,FALSE)</f>
        <v>半剥8</v>
      </c>
      <c r="E535" s="24"/>
      <c r="F535" s="69" t="s">
        <v>251</v>
      </c>
      <c r="G535" s="71" t="str">
        <f>VLOOKUP(I533,数据库!$A$1:$J$64584,6,FALSE)</f>
        <v>423：蓝4</v>
      </c>
      <c r="H535" s="71" t="s">
        <v>19</v>
      </c>
      <c r="I535" s="71" t="str">
        <f>VLOOKUP(I533,数据库!$A$1:$J$64584,7,FALSE)</f>
        <v>半剥13</v>
      </c>
      <c r="J535" s="24"/>
      <c r="K535" s="69" t="s">
        <v>251</v>
      </c>
      <c r="L535" s="71" t="str">
        <f>VLOOKUP(N533,数据库!$A$1:$J$64584,6,FALSE)</f>
        <v>424：蓝4</v>
      </c>
      <c r="M535" s="71" t="s">
        <v>19</v>
      </c>
      <c r="N535" s="71" t="str">
        <f>VLOOKUP(N533,数据库!$A$1:$J$64584,7,FALSE)</f>
        <v>半剥13</v>
      </c>
    </row>
    <row r="536" spans="1:14" ht="12.75" customHeight="1" x14ac:dyDescent="0.15">
      <c r="A536" s="71" t="s">
        <v>247</v>
      </c>
      <c r="B536" s="71" t="str">
        <f>VLOOKUP(D533,数据库!$A$1:$J$64584,5,FALSE)</f>
        <v>0.5黑</v>
      </c>
      <c r="C536" s="26" t="s">
        <v>248</v>
      </c>
      <c r="D536" s="71" t="e">
        <f>VLOOKUP(D533,数据库!A:J,11,FALSE)</f>
        <v>#REF!</v>
      </c>
      <c r="E536" s="24"/>
      <c r="F536" s="70" t="s">
        <v>247</v>
      </c>
      <c r="G536" s="71" t="str">
        <f>VLOOKUP(I533,数据库!$A$1:$J$64584,5,FALSE)</f>
        <v>0.5黑</v>
      </c>
      <c r="H536" s="26" t="s">
        <v>248</v>
      </c>
      <c r="I536" s="71" t="e">
        <f>VLOOKUP(I533,数据库!$A$1:$J$64584,11,FALSE)</f>
        <v>#REF!</v>
      </c>
      <c r="J536" s="24"/>
      <c r="K536" s="70" t="s">
        <v>247</v>
      </c>
      <c r="L536" s="71" t="str">
        <f>VLOOKUP(N533,数据库!$A$1:$J$64584,5,FALSE)</f>
        <v>0.5黑</v>
      </c>
      <c r="M536" s="26" t="s">
        <v>248</v>
      </c>
      <c r="N536" s="26" t="e">
        <f>VLOOKUP(N533,数据库!$A$1:$J$64584,11,FALSE)</f>
        <v>#REF!</v>
      </c>
    </row>
    <row r="537" spans="1:14" ht="12.75" customHeight="1" x14ac:dyDescent="0.15">
      <c r="A537" s="71" t="s">
        <v>249</v>
      </c>
      <c r="B537" s="71">
        <f>VLOOKUP(D533,数据库!$A$1:$J$64584,10,FALSE)</f>
        <v>0</v>
      </c>
      <c r="C537" s="70" t="s">
        <v>280</v>
      </c>
      <c r="D537" s="26">
        <v>20</v>
      </c>
      <c r="E537" s="24"/>
      <c r="F537" s="70" t="s">
        <v>249</v>
      </c>
      <c r="G537" s="71">
        <f>VLOOKUP(I533,数据库!$A$1:$J$64584,10,FALSE)</f>
        <v>0</v>
      </c>
      <c r="H537" s="70" t="s">
        <v>280</v>
      </c>
      <c r="I537" s="26">
        <v>20</v>
      </c>
      <c r="J537" s="24"/>
      <c r="K537" s="70" t="s">
        <v>249</v>
      </c>
      <c r="L537" s="67">
        <f>VLOOKUP(N533,数据库!$A$1:$J$64584,10,FALSE)</f>
        <v>0</v>
      </c>
      <c r="M537" s="68" t="s">
        <v>280</v>
      </c>
      <c r="N537" s="68">
        <v>20</v>
      </c>
    </row>
    <row r="538" spans="1:14" ht="12.75" customHeight="1" x14ac:dyDescent="0.15">
      <c r="A538" s="71" t="s">
        <v>250</v>
      </c>
      <c r="B538" s="285" t="str">
        <f>VLOOKUP(D533,数据库!$A$1:$J$64584,4,FALSE)</f>
        <v>钢带梯/异步货梯</v>
      </c>
      <c r="C538" s="287"/>
      <c r="D538" s="287"/>
      <c r="E538" s="24"/>
      <c r="F538" s="71" t="s">
        <v>250</v>
      </c>
      <c r="G538" s="285" t="str">
        <f>VLOOKUP(I533,数据库!$A$1:$J$64584,4,FALSE)</f>
        <v>钢带梯/异步货梯</v>
      </c>
      <c r="H538" s="286"/>
      <c r="I538" s="287"/>
      <c r="J538" s="24"/>
      <c r="K538" s="64" t="s">
        <v>250</v>
      </c>
      <c r="L538" s="285" t="str">
        <f>VLOOKUP(N533,数据库!$A$1:$J$64584,4,FALSE)</f>
        <v>异步货梯时+≥3吨</v>
      </c>
      <c r="M538" s="287"/>
      <c r="N538" s="287"/>
    </row>
    <row r="539" spans="1:14" ht="12.75" customHeight="1" x14ac:dyDescent="0.15">
      <c r="A539" s="13"/>
      <c r="B539" s="13"/>
      <c r="C539" s="13"/>
      <c r="D539" s="46"/>
      <c r="E539" s="13"/>
      <c r="F539" s="46"/>
      <c r="G539" s="13"/>
      <c r="H539" s="13"/>
      <c r="I539" s="46"/>
      <c r="J539" s="13"/>
      <c r="K539" s="46"/>
      <c r="L539" s="13"/>
      <c r="M539" s="13"/>
      <c r="N539" s="13"/>
    </row>
    <row r="540" spans="1:14" ht="12.75" customHeight="1" x14ac:dyDescent="0.15">
      <c r="A540" s="288" t="s">
        <v>304</v>
      </c>
      <c r="B540" s="287"/>
      <c r="C540" s="70" t="s">
        <v>0</v>
      </c>
      <c r="D540" s="71">
        <f>D533+3</f>
        <v>436</v>
      </c>
      <c r="E540" s="24"/>
      <c r="F540" s="288" t="s">
        <v>304</v>
      </c>
      <c r="G540" s="287"/>
      <c r="H540" s="70" t="s">
        <v>0</v>
      </c>
      <c r="I540" s="71">
        <f>I533+3</f>
        <v>437</v>
      </c>
      <c r="J540" s="24"/>
      <c r="K540" s="288" t="s">
        <v>304</v>
      </c>
      <c r="L540" s="287"/>
      <c r="M540" s="70" t="s">
        <v>0</v>
      </c>
      <c r="N540" s="71">
        <f>N533+3</f>
        <v>438</v>
      </c>
    </row>
    <row r="541" spans="1:14" ht="12.75" customHeight="1" x14ac:dyDescent="0.15">
      <c r="A541" s="70" t="s">
        <v>16</v>
      </c>
      <c r="B541" s="71" t="str">
        <f>VLOOKUP(D540,数据库!$A$1:$J$64584,2,FALSE)</f>
        <v>KGY4/N</v>
      </c>
      <c r="C541" s="70" t="s">
        <v>17</v>
      </c>
      <c r="D541" s="71" t="str">
        <f>VLOOKUP(D540,数据库!$A$1:$J$64584,3,FALSE)</f>
        <v>WD80/N</v>
      </c>
      <c r="E541" s="24"/>
      <c r="F541" s="69" t="s">
        <v>16</v>
      </c>
      <c r="G541" s="71" t="str">
        <f>VLOOKUP(I540,数据库!$A$1:$J$64584,2,FALSE)</f>
        <v>BKP/CN3/COM</v>
      </c>
      <c r="H541" s="70" t="s">
        <v>17</v>
      </c>
      <c r="I541" s="71" t="str">
        <f>VLOOKUP(I540,数据库!$A$1:$J$64584,3,FALSE)</f>
        <v>WD80/10</v>
      </c>
      <c r="J541" s="24"/>
      <c r="K541" s="69" t="s">
        <v>16</v>
      </c>
      <c r="L541" s="71" t="str">
        <f>VLOOKUP(N540,数据库!$A$1:$J$64584,2,FALSE)</f>
        <v>WD80/9</v>
      </c>
      <c r="M541" s="70" t="s">
        <v>17</v>
      </c>
      <c r="N541" s="71" t="str">
        <f>VLOOKUP(N540,数据库!$A$1:$J$64584,3,FALSE)</f>
        <v>WD80/10</v>
      </c>
    </row>
    <row r="542" spans="1:14" ht="12.75" customHeight="1" x14ac:dyDescent="0.15">
      <c r="A542" s="70" t="s">
        <v>251</v>
      </c>
      <c r="B542" s="71" t="str">
        <f>VLOOKUP(D540,数据库!$A$1:$J$64584,6,FALSE)</f>
        <v>425：蓝4</v>
      </c>
      <c r="C542" s="71" t="s">
        <v>19</v>
      </c>
      <c r="D542" s="71" t="str">
        <f>VLOOKUP(D540,数据库!$A$1:$J$64584,7,FALSE)</f>
        <v>半剥13</v>
      </c>
      <c r="E542" s="24"/>
      <c r="F542" s="69" t="s">
        <v>251</v>
      </c>
      <c r="G542" s="71" t="str">
        <f>VLOOKUP(I540,数据库!$A$1:$J$64584,6,FALSE)</f>
        <v>半剥8</v>
      </c>
      <c r="H542" s="71" t="s">
        <v>19</v>
      </c>
      <c r="I542" s="71" t="str">
        <f>VLOOKUP(I540,数据库!$A$1:$J$64584,7,FALSE)</f>
        <v>438：218</v>
      </c>
      <c r="J542" s="24"/>
      <c r="K542" s="69" t="s">
        <v>251</v>
      </c>
      <c r="L542" s="71" t="str">
        <f>VLOOKUP(N540,数据库!$A$1:$J$64584,6,FALSE)</f>
        <v>439：218</v>
      </c>
      <c r="M542" s="71" t="s">
        <v>19</v>
      </c>
      <c r="N542" s="71" t="str">
        <f>VLOOKUP(N540,数据库!$A$1:$J$64584,7,FALSE)</f>
        <v>437：218</v>
      </c>
    </row>
    <row r="543" spans="1:14" ht="12.75" customHeight="1" x14ac:dyDescent="0.15">
      <c r="A543" s="71" t="s">
        <v>247</v>
      </c>
      <c r="B543" s="71" t="str">
        <f>VLOOKUP(D540,数据库!$A$1:$J$64584,5,FALSE)</f>
        <v>0.5黑</v>
      </c>
      <c r="C543" s="26" t="s">
        <v>248</v>
      </c>
      <c r="D543" s="71" t="e">
        <f>VLOOKUP(D540,数据库!A:J,11,FALSE)</f>
        <v>#REF!</v>
      </c>
      <c r="E543" s="24"/>
      <c r="F543" s="70" t="s">
        <v>247</v>
      </c>
      <c r="G543" s="71" t="str">
        <f>VLOOKUP(I540,数据库!$A$1:$J$64584,5,FALSE)</f>
        <v>0.5黑</v>
      </c>
      <c r="H543" s="26" t="s">
        <v>248</v>
      </c>
      <c r="I543" s="71" t="e">
        <f>VLOOKUP(I540,数据库!$A$1:$J$64584,11,FALSE)</f>
        <v>#REF!</v>
      </c>
      <c r="J543" s="24"/>
      <c r="K543" s="70" t="s">
        <v>247</v>
      </c>
      <c r="L543" s="71" t="str">
        <f>VLOOKUP(N540,数据库!$A$1:$J$64584,5,FALSE)</f>
        <v>0.5黑</v>
      </c>
      <c r="M543" s="26" t="s">
        <v>248</v>
      </c>
      <c r="N543" s="26" t="e">
        <f>VLOOKUP(N540,数据库!$A$1:$J$64584,11,FALSE)</f>
        <v>#REF!</v>
      </c>
    </row>
    <row r="544" spans="1:14" ht="12.75" customHeight="1" x14ac:dyDescent="0.15">
      <c r="A544" s="71" t="s">
        <v>249</v>
      </c>
      <c r="B544" s="71">
        <f>VLOOKUP(D540,数据库!$A$1:$J$64584,10,FALSE)</f>
        <v>0</v>
      </c>
      <c r="C544" s="70" t="s">
        <v>280</v>
      </c>
      <c r="D544" s="26">
        <v>20</v>
      </c>
      <c r="E544" s="24"/>
      <c r="F544" s="70" t="s">
        <v>249</v>
      </c>
      <c r="G544" s="71" t="str">
        <f>VLOOKUP(I540,数据库!$A$1:$J$64584,10,FALSE)</f>
        <v>WD80/10</v>
      </c>
      <c r="H544" s="70" t="s">
        <v>280</v>
      </c>
      <c r="I544" s="26">
        <v>20</v>
      </c>
      <c r="J544" s="24"/>
      <c r="K544" s="70" t="s">
        <v>249</v>
      </c>
      <c r="L544" s="67" t="str">
        <f>VLOOKUP(N540,数据库!$A$1:$J$64584,10,FALSE)</f>
        <v>WD80/9</v>
      </c>
      <c r="M544" s="68" t="s">
        <v>280</v>
      </c>
      <c r="N544" s="68">
        <v>20</v>
      </c>
    </row>
    <row r="545" spans="1:14" ht="12.75" customHeight="1" x14ac:dyDescent="0.15">
      <c r="A545" s="71" t="s">
        <v>250</v>
      </c>
      <c r="B545" s="285" t="str">
        <f>VLOOKUP(D540,数据库!$A$1:$J$64584,4,FALSE)</f>
        <v>异步货梯时+≥3吨</v>
      </c>
      <c r="C545" s="287"/>
      <c r="D545" s="287"/>
      <c r="E545" s="24"/>
      <c r="F545" s="71" t="s">
        <v>250</v>
      </c>
      <c r="G545" s="285" t="str">
        <f>VLOOKUP(I540,数据库!$A$1:$J$64584,4,FALSE)</f>
        <v>异步货梯时+≥3吨</v>
      </c>
      <c r="H545" s="286"/>
      <c r="I545" s="287"/>
      <c r="J545" s="24"/>
      <c r="K545" s="64" t="s">
        <v>250</v>
      </c>
      <c r="L545" s="285" t="str">
        <f>VLOOKUP(N540,数据库!$A$1:$J$64584,4,FALSE)</f>
        <v>异步货梯时+≥3吨</v>
      </c>
      <c r="M545" s="287"/>
      <c r="N545" s="287"/>
    </row>
    <row r="546" spans="1:14" ht="12.75" customHeight="1" x14ac:dyDescent="0.15">
      <c r="A546" s="13"/>
      <c r="B546" s="13"/>
      <c r="C546" s="13"/>
      <c r="D546" s="46"/>
      <c r="E546" s="13"/>
      <c r="F546" s="46"/>
      <c r="G546" s="13"/>
      <c r="H546" s="13"/>
      <c r="I546" s="46"/>
      <c r="J546" s="13"/>
      <c r="K546" s="46"/>
      <c r="L546" s="13"/>
      <c r="M546" s="13"/>
      <c r="N546" s="13"/>
    </row>
    <row r="547" spans="1:14" ht="12.75" customHeight="1" x14ac:dyDescent="0.15">
      <c r="A547" s="288" t="s">
        <v>304</v>
      </c>
      <c r="B547" s="287"/>
      <c r="C547" s="70" t="s">
        <v>0</v>
      </c>
      <c r="D547" s="71">
        <f>D540+3</f>
        <v>439</v>
      </c>
      <c r="E547" s="24"/>
      <c r="F547" s="288" t="s">
        <v>304</v>
      </c>
      <c r="G547" s="287"/>
      <c r="H547" s="70" t="s">
        <v>0</v>
      </c>
      <c r="I547" s="71">
        <f>I540+3</f>
        <v>440</v>
      </c>
      <c r="J547" s="24"/>
      <c r="K547" s="288" t="s">
        <v>304</v>
      </c>
      <c r="L547" s="287"/>
      <c r="M547" s="70" t="s">
        <v>0</v>
      </c>
      <c r="N547" s="71">
        <f>N540+3</f>
        <v>441</v>
      </c>
    </row>
    <row r="548" spans="1:14" ht="12.75" customHeight="1" x14ac:dyDescent="0.15">
      <c r="A548" s="70" t="s">
        <v>16</v>
      </c>
      <c r="B548" s="71" t="str">
        <f>VLOOKUP(D547,数据库!$A$1:$J$64584,2,FALSE)</f>
        <v>WD80/9</v>
      </c>
      <c r="C548" s="70" t="s">
        <v>17</v>
      </c>
      <c r="D548" s="71" t="str">
        <f>VLOOKUP(D547,数据库!$A$1:$J$64584,3,FALSE)</f>
        <v>WD80/4</v>
      </c>
      <c r="E548" s="24"/>
      <c r="F548" s="69" t="s">
        <v>16</v>
      </c>
      <c r="G548" s="71" t="str">
        <f>VLOOKUP(I547,数据库!$A$1:$J$64584,2,FALSE)</f>
        <v>WD80/5</v>
      </c>
      <c r="H548" s="70" t="s">
        <v>17</v>
      </c>
      <c r="I548" s="71" t="str">
        <f>VLOOKUP(I547,数据库!$A$1:$J$64584,3,FALSE)</f>
        <v>CE24</v>
      </c>
      <c r="J548" s="24"/>
      <c r="K548" s="69" t="s">
        <v>16</v>
      </c>
      <c r="L548" s="71" t="str">
        <f>VLOOKUP(N547,数据库!$A$1:$J$64584,2,FALSE)</f>
        <v>WD80/11</v>
      </c>
      <c r="M548" s="70" t="s">
        <v>17</v>
      </c>
      <c r="N548" s="71" t="str">
        <f>VLOOKUP(N547,数据库!$A$1:$J$64584,3,FALSE)</f>
        <v>F26/4</v>
      </c>
    </row>
    <row r="549" spans="1:14" ht="12.75" customHeight="1" x14ac:dyDescent="0.15">
      <c r="A549" s="70" t="s">
        <v>251</v>
      </c>
      <c r="B549" s="71" t="str">
        <f>VLOOKUP(D547,数据库!$A$1:$J$64584,6,FALSE)</f>
        <v>438：218</v>
      </c>
      <c r="C549" s="71" t="s">
        <v>19</v>
      </c>
      <c r="D549" s="71" t="str">
        <f>VLOOKUP(D547,数据库!$A$1:$J$64584,7,FALSE)</f>
        <v>218</v>
      </c>
      <c r="E549" s="24"/>
      <c r="F549" s="69" t="s">
        <v>251</v>
      </c>
      <c r="G549" s="71" t="str">
        <f>VLOOKUP(I547,数据库!$A$1:$J$64584,6,FALSE)</f>
        <v>218</v>
      </c>
      <c r="H549" s="71" t="s">
        <v>19</v>
      </c>
      <c r="I549" s="71" t="str">
        <f>VLOOKUP(I547,数据库!$A$1:$J$64584,7,FALSE)</f>
        <v>半剥13</v>
      </c>
      <c r="J549" s="24"/>
      <c r="K549" s="69" t="s">
        <v>251</v>
      </c>
      <c r="L549" s="71" t="str">
        <f>VLOOKUP(N547,数据库!$A$1:$J$64584,6,FALSE)</f>
        <v>218</v>
      </c>
      <c r="M549" s="71" t="s">
        <v>19</v>
      </c>
      <c r="N549" s="71" t="str">
        <f>VLOOKUP(N547,数据库!$A$1:$J$64584,7,FALSE)</f>
        <v>5556T</v>
      </c>
    </row>
    <row r="550" spans="1:14" ht="12.75" customHeight="1" x14ac:dyDescent="0.15">
      <c r="A550" s="71" t="s">
        <v>247</v>
      </c>
      <c r="B550" s="71" t="str">
        <f>VLOOKUP(D547,数据库!$A$1:$J$64584,5,FALSE)</f>
        <v>0.5黑</v>
      </c>
      <c r="C550" s="26" t="s">
        <v>248</v>
      </c>
      <c r="D550" s="71" t="e">
        <f>VLOOKUP(D547,数据库!A:J,11,FALSE)</f>
        <v>#REF!</v>
      </c>
      <c r="E550" s="24"/>
      <c r="F550" s="70" t="s">
        <v>247</v>
      </c>
      <c r="G550" s="71" t="str">
        <f>VLOOKUP(I547,数据库!$A$1:$J$64584,5,FALSE)</f>
        <v>0.5黑</v>
      </c>
      <c r="H550" s="26" t="s">
        <v>248</v>
      </c>
      <c r="I550" s="71" t="e">
        <f>VLOOKUP(I547,数据库!$A$1:$J$64584,11,FALSE)</f>
        <v>#REF!</v>
      </c>
      <c r="J550" s="24"/>
      <c r="K550" s="70" t="s">
        <v>247</v>
      </c>
      <c r="L550" s="71" t="str">
        <f>VLOOKUP(N547,数据库!$A$1:$J$64584,5,FALSE)</f>
        <v>0.5黑</v>
      </c>
      <c r="M550" s="26" t="s">
        <v>248</v>
      </c>
      <c r="N550" s="26" t="e">
        <f>VLOOKUP(N547,数据库!$A$1:$J$64584,11,FALSE)</f>
        <v>#REF!</v>
      </c>
    </row>
    <row r="551" spans="1:14" ht="12.75" customHeight="1" x14ac:dyDescent="0.15">
      <c r="A551" s="71" t="s">
        <v>249</v>
      </c>
      <c r="B551" s="71" t="str">
        <f>VLOOKUP(D547,数据库!$A$1:$J$64584,10,FALSE)</f>
        <v>WD80/4</v>
      </c>
      <c r="C551" s="70" t="s">
        <v>280</v>
      </c>
      <c r="D551" s="26">
        <v>20</v>
      </c>
      <c r="E551" s="24"/>
      <c r="F551" s="70" t="s">
        <v>249</v>
      </c>
      <c r="G551" s="71" t="str">
        <f>VLOOKUP(I547,数据库!$A$1:$J$64584,10,FALSE)</f>
        <v>WD80/5</v>
      </c>
      <c r="H551" s="70" t="s">
        <v>280</v>
      </c>
      <c r="I551" s="26">
        <v>20</v>
      </c>
      <c r="J551" s="24"/>
      <c r="K551" s="70" t="s">
        <v>249</v>
      </c>
      <c r="L551" s="67" t="str">
        <f>VLOOKUP(N547,数据库!$A$1:$J$64584,10,FALSE)</f>
        <v>WD80/11</v>
      </c>
      <c r="M551" s="68" t="s">
        <v>280</v>
      </c>
      <c r="N551" s="68">
        <v>20</v>
      </c>
    </row>
    <row r="552" spans="1:14" ht="12.75" customHeight="1" x14ac:dyDescent="0.15">
      <c r="A552" s="71" t="s">
        <v>250</v>
      </c>
      <c r="B552" s="285" t="str">
        <f>VLOOKUP(D547,数据库!$A$1:$J$64584,4,FALSE)</f>
        <v>异步货梯时+≥3吨</v>
      </c>
      <c r="C552" s="287"/>
      <c r="D552" s="287"/>
      <c r="E552" s="24"/>
      <c r="F552" s="71" t="s">
        <v>250</v>
      </c>
      <c r="G552" s="285" t="str">
        <f>VLOOKUP(I547,数据库!$A$1:$J$64584,4,FALSE)</f>
        <v>异步货梯时+≥3吨</v>
      </c>
      <c r="H552" s="286"/>
      <c r="I552" s="287"/>
      <c r="J552" s="24"/>
      <c r="K552" s="64" t="s">
        <v>250</v>
      </c>
      <c r="L552" s="285" t="str">
        <f>VLOOKUP(N547,数据库!$A$1:$J$64584,4,FALSE)</f>
        <v>异步货梯时+≥3吨</v>
      </c>
      <c r="M552" s="287"/>
      <c r="N552" s="287"/>
    </row>
    <row r="553" spans="1:14" ht="12.75" customHeight="1" x14ac:dyDescent="0.15">
      <c r="A553" s="13"/>
      <c r="B553" s="13"/>
      <c r="C553" s="13"/>
      <c r="D553" s="46"/>
      <c r="E553" s="13"/>
      <c r="F553" s="46"/>
      <c r="G553" s="13"/>
      <c r="H553" s="13"/>
      <c r="I553" s="46"/>
      <c r="J553" s="13"/>
      <c r="K553" s="46"/>
      <c r="L553" s="13"/>
      <c r="M553" s="13"/>
      <c r="N553" s="13"/>
    </row>
    <row r="554" spans="1:14" ht="12.75" customHeight="1" x14ac:dyDescent="0.15">
      <c r="A554" s="288" t="s">
        <v>304</v>
      </c>
      <c r="B554" s="287"/>
      <c r="C554" s="70" t="s">
        <v>0</v>
      </c>
      <c r="D554" s="71">
        <f>D547+3</f>
        <v>442</v>
      </c>
      <c r="E554" s="24"/>
      <c r="F554" s="288" t="s">
        <v>304</v>
      </c>
      <c r="G554" s="287"/>
      <c r="H554" s="70" t="s">
        <v>0</v>
      </c>
      <c r="I554" s="71">
        <f>I547+3</f>
        <v>443</v>
      </c>
      <c r="J554" s="24"/>
      <c r="K554" s="288" t="s">
        <v>304</v>
      </c>
      <c r="L554" s="287"/>
      <c r="M554" s="70" t="s">
        <v>0</v>
      </c>
      <c r="N554" s="71">
        <f>N547+3</f>
        <v>444</v>
      </c>
    </row>
    <row r="555" spans="1:14" ht="12.75" customHeight="1" x14ac:dyDescent="0.15">
      <c r="A555" s="70" t="s">
        <v>16</v>
      </c>
      <c r="B555" s="71" t="str">
        <f>VLOOKUP(D554,数据库!$A$1:$J$64584,2,FALSE)</f>
        <v>WD80/8</v>
      </c>
      <c r="C555" s="70" t="s">
        <v>17</v>
      </c>
      <c r="D555" s="71" t="str">
        <f>VLOOKUP(D554,数据库!$A$1:$J$64584,3,FALSE)</f>
        <v>F26/6</v>
      </c>
      <c r="E555" s="24"/>
      <c r="F555" s="69" t="s">
        <v>16</v>
      </c>
      <c r="G555" s="71" t="str">
        <f>VLOOKUP(I554,数据库!$A$1:$J$64584,2,FALSE)</f>
        <v>QFB2/2</v>
      </c>
      <c r="H555" s="70" t="s">
        <v>17</v>
      </c>
      <c r="I555" s="71" t="str">
        <f>VLOOKUP(I554,数据库!$A$1:$J$64584,3,FALSE)</f>
        <v>载荷仪/L</v>
      </c>
      <c r="J555" s="24"/>
      <c r="K555" s="69" t="s">
        <v>16</v>
      </c>
      <c r="L555" s="71" t="str">
        <f>VLOOKUP(N554,数据库!$A$1:$J$64584,2,FALSE)</f>
        <v>QFB2/HN</v>
      </c>
      <c r="M555" s="70" t="s">
        <v>17</v>
      </c>
      <c r="N555" s="71" t="str">
        <f>VLOOKUP(N554,数据库!$A$1:$J$64584,3,FALSE)</f>
        <v>载荷仪/N</v>
      </c>
    </row>
    <row r="556" spans="1:14" ht="12.75" customHeight="1" x14ac:dyDescent="0.15">
      <c r="A556" s="70" t="s">
        <v>251</v>
      </c>
      <c r="B556" s="71" t="str">
        <f>VLOOKUP(D554,数据库!$A$1:$J$64584,6,FALSE)</f>
        <v>218</v>
      </c>
      <c r="C556" s="71" t="s">
        <v>19</v>
      </c>
      <c r="D556" s="71" t="str">
        <f>VLOOKUP(D554,数据库!$A$1:$J$64584,7,FALSE)</f>
        <v>5556T</v>
      </c>
      <c r="E556" s="24"/>
      <c r="F556" s="69" t="s">
        <v>251</v>
      </c>
      <c r="G556" s="71" t="str">
        <f>VLOOKUP(I554,数据库!$A$1:$J$64584,6,FALSE)</f>
        <v>51:蓝针</v>
      </c>
      <c r="H556" s="71" t="s">
        <v>19</v>
      </c>
      <c r="I556" s="71" t="str">
        <f>VLOOKUP(I554,数据库!$A$1:$J$64584,7,FALSE)</f>
        <v>半剥8</v>
      </c>
      <c r="J556" s="24"/>
      <c r="K556" s="69" t="s">
        <v>251</v>
      </c>
      <c r="L556" s="71" t="str">
        <f>VLOOKUP(N554,数据库!$A$1:$J$64584,6,FALSE)</f>
        <v>52:蓝针</v>
      </c>
      <c r="M556" s="71" t="s">
        <v>19</v>
      </c>
      <c r="N556" s="71" t="str">
        <f>VLOOKUP(N554,数据库!$A$1:$J$64584,7,FALSE)</f>
        <v>半剥8</v>
      </c>
    </row>
    <row r="557" spans="1:14" ht="12.75" customHeight="1" x14ac:dyDescent="0.15">
      <c r="A557" s="71" t="s">
        <v>247</v>
      </c>
      <c r="B557" s="71" t="str">
        <f>VLOOKUP(D554,数据库!$A$1:$J$64584,5,FALSE)</f>
        <v>0.5黑</v>
      </c>
      <c r="C557" s="26" t="s">
        <v>248</v>
      </c>
      <c r="D557" s="71" t="e">
        <f>VLOOKUP(D554,数据库!A:J,11,FALSE)</f>
        <v>#REF!</v>
      </c>
      <c r="E557" s="24"/>
      <c r="F557" s="70" t="s">
        <v>247</v>
      </c>
      <c r="G557" s="71" t="str">
        <f>VLOOKUP(I554,数据库!$A$1:$J$64584,5,FALSE)</f>
        <v>0.5黑</v>
      </c>
      <c r="H557" s="26" t="s">
        <v>248</v>
      </c>
      <c r="I557" s="71" t="e">
        <f>VLOOKUP(I554,数据库!$A$1:$J$64584,11,FALSE)</f>
        <v>#REF!</v>
      </c>
      <c r="J557" s="24"/>
      <c r="K557" s="70" t="s">
        <v>247</v>
      </c>
      <c r="L557" s="71" t="str">
        <f>VLOOKUP(N554,数据库!$A$1:$J$64584,5,FALSE)</f>
        <v>0.5黑</v>
      </c>
      <c r="M557" s="26" t="s">
        <v>248</v>
      </c>
      <c r="N557" s="26" t="e">
        <f>VLOOKUP(N554,数据库!$A$1:$J$64584,11,FALSE)</f>
        <v>#REF!</v>
      </c>
    </row>
    <row r="558" spans="1:14" ht="12.75" customHeight="1" x14ac:dyDescent="0.15">
      <c r="A558" s="71" t="s">
        <v>249</v>
      </c>
      <c r="B558" s="71" t="str">
        <f>VLOOKUP(D554,数据库!$A$1:$J$64584,10,FALSE)</f>
        <v>WD80/8</v>
      </c>
      <c r="C558" s="70" t="s">
        <v>280</v>
      </c>
      <c r="D558" s="26">
        <v>20</v>
      </c>
      <c r="E558" s="24"/>
      <c r="F558" s="70" t="s">
        <v>249</v>
      </c>
      <c r="G558" s="71">
        <f>VLOOKUP(I554,数据库!$A$1:$J$64584,10,FALSE)</f>
        <v>0</v>
      </c>
      <c r="H558" s="70" t="s">
        <v>280</v>
      </c>
      <c r="I558" s="26">
        <v>20</v>
      </c>
      <c r="J558" s="24"/>
      <c r="K558" s="70" t="s">
        <v>249</v>
      </c>
      <c r="L558" s="67">
        <f>VLOOKUP(N554,数据库!$A$1:$J$64584,10,FALSE)</f>
        <v>0</v>
      </c>
      <c r="M558" s="68" t="s">
        <v>280</v>
      </c>
      <c r="N558" s="68">
        <v>20</v>
      </c>
    </row>
    <row r="559" spans="1:14" ht="12.75" customHeight="1" x14ac:dyDescent="0.15">
      <c r="A559" s="71" t="s">
        <v>250</v>
      </c>
      <c r="B559" s="285" t="str">
        <f>VLOOKUP(D554,数据库!$A$1:$J$64584,4,FALSE)</f>
        <v>异步货梯时+≥3吨</v>
      </c>
      <c r="C559" s="287"/>
      <c r="D559" s="287"/>
      <c r="E559" s="24"/>
      <c r="F559" s="71" t="s">
        <v>250</v>
      </c>
      <c r="G559" s="285" t="str">
        <f>VLOOKUP(I554,数据库!$A$1:$J$64584,4,FALSE)</f>
        <v>GVHⅡ/GVHⅡ-MRL</v>
      </c>
      <c r="H559" s="286"/>
      <c r="I559" s="287"/>
      <c r="J559" s="24"/>
      <c r="K559" s="64" t="s">
        <v>250</v>
      </c>
      <c r="L559" s="285" t="str">
        <f>VLOOKUP(N554,数据库!$A$1:$J$64584,4,FALSE)</f>
        <v>GVHⅡ/GVHⅡ-MRL</v>
      </c>
      <c r="M559" s="287"/>
      <c r="N559" s="287"/>
    </row>
    <row r="560" spans="1:14" ht="12.75" customHeight="1" x14ac:dyDescent="0.15">
      <c r="A560" s="13"/>
      <c r="B560" s="13"/>
      <c r="C560" s="13"/>
      <c r="D560" s="46"/>
      <c r="E560" s="13"/>
      <c r="F560" s="46"/>
      <c r="G560" s="13"/>
      <c r="H560" s="13"/>
      <c r="I560" s="46"/>
      <c r="J560" s="13"/>
      <c r="K560" s="46"/>
      <c r="L560" s="13"/>
      <c r="M560" s="13"/>
      <c r="N560" s="13"/>
    </row>
    <row r="561" spans="1:14" ht="12.75" customHeight="1" x14ac:dyDescent="0.15">
      <c r="A561" s="288" t="s">
        <v>304</v>
      </c>
      <c r="B561" s="287"/>
      <c r="C561" s="70" t="s">
        <v>0</v>
      </c>
      <c r="D561" s="71">
        <f>D554+3</f>
        <v>445</v>
      </c>
      <c r="E561" s="24"/>
      <c r="F561" s="288" t="s">
        <v>304</v>
      </c>
      <c r="G561" s="287"/>
      <c r="H561" s="70" t="s">
        <v>0</v>
      </c>
      <c r="I561" s="71">
        <f>I554+3</f>
        <v>446</v>
      </c>
      <c r="J561" s="24"/>
      <c r="K561" s="288" t="s">
        <v>304</v>
      </c>
      <c r="L561" s="287"/>
      <c r="M561" s="70" t="s">
        <v>0</v>
      </c>
      <c r="N561" s="71">
        <f>N554+3</f>
        <v>447</v>
      </c>
    </row>
    <row r="562" spans="1:14" ht="12.75" customHeight="1" x14ac:dyDescent="0.15">
      <c r="A562" s="70" t="s">
        <v>16</v>
      </c>
      <c r="B562" s="71" t="str">
        <f>VLOOKUP(D561,数据库!$A$1:$J$64584,2,FALSE)</f>
        <v>F26/1</v>
      </c>
      <c r="C562" s="70" t="s">
        <v>17</v>
      </c>
      <c r="D562" s="71" t="str">
        <f>VLOOKUP(D561,数据库!$A$1:$J$64584,3,FALSE)</f>
        <v>载荷仪/16</v>
      </c>
      <c r="E562" s="24"/>
      <c r="F562" s="69" t="s">
        <v>16</v>
      </c>
      <c r="G562" s="71" t="str">
        <f>VLOOKUP(I561,数据库!$A$1:$J$64584,2,FALSE)</f>
        <v>F26/2</v>
      </c>
      <c r="H562" s="70" t="s">
        <v>17</v>
      </c>
      <c r="I562" s="71" t="str">
        <f>VLOOKUP(I561,数据库!$A$1:$J$64584,3,FALSE)</f>
        <v>载荷仪/14</v>
      </c>
      <c r="J562" s="24"/>
      <c r="K562" s="69" t="s">
        <v>16</v>
      </c>
      <c r="L562" s="71" t="str">
        <f>VLOOKUP(N561,数据库!$A$1:$J$64584,2,FALSE)</f>
        <v>F26/3</v>
      </c>
      <c r="M562" s="70" t="s">
        <v>17</v>
      </c>
      <c r="N562" s="71" t="str">
        <f>VLOOKUP(N561,数据库!$A$1:$J$64584,3,FALSE)</f>
        <v>载荷仪/13</v>
      </c>
    </row>
    <row r="563" spans="1:14" ht="12.75" customHeight="1" x14ac:dyDescent="0.15">
      <c r="A563" s="70" t="s">
        <v>251</v>
      </c>
      <c r="B563" s="71" t="str">
        <f>VLOOKUP(D561,数据库!$A$1:$J$64584,6,FALSE)</f>
        <v>5556T</v>
      </c>
      <c r="C563" s="71" t="s">
        <v>19</v>
      </c>
      <c r="D563" s="71" t="str">
        <f>VLOOKUP(D561,数据库!$A$1:$J$64584,7,FALSE)</f>
        <v>半剥8</v>
      </c>
      <c r="E563" s="24"/>
      <c r="F563" s="69" t="s">
        <v>251</v>
      </c>
      <c r="G563" s="71" t="str">
        <f>VLOOKUP(I561,数据库!$A$1:$J$64584,6,FALSE)</f>
        <v>5556T</v>
      </c>
      <c r="H563" s="71" t="s">
        <v>19</v>
      </c>
      <c r="I563" s="71" t="str">
        <f>VLOOKUP(I561,数据库!$A$1:$J$64584,7,FALSE)</f>
        <v>半剥8</v>
      </c>
      <c r="J563" s="24"/>
      <c r="K563" s="69" t="s">
        <v>251</v>
      </c>
      <c r="L563" s="71" t="str">
        <f>VLOOKUP(N561,数据库!$A$1:$J$64584,6,FALSE)</f>
        <v>5556T</v>
      </c>
      <c r="M563" s="71" t="s">
        <v>19</v>
      </c>
      <c r="N563" s="71" t="str">
        <f>VLOOKUP(N561,数据库!$A$1:$J$64584,7,FALSE)</f>
        <v>半剥8</v>
      </c>
    </row>
    <row r="564" spans="1:14" ht="12.75" customHeight="1" x14ac:dyDescent="0.15">
      <c r="A564" s="71" t="s">
        <v>247</v>
      </c>
      <c r="B564" s="71" t="str">
        <f>VLOOKUP(D561,数据库!$A$1:$J$64584,5,FALSE)</f>
        <v>0.5黑</v>
      </c>
      <c r="C564" s="26" t="s">
        <v>248</v>
      </c>
      <c r="D564" s="71" t="e">
        <f>VLOOKUP(D561,数据库!A:J,11,FALSE)</f>
        <v>#REF!</v>
      </c>
      <c r="E564" s="24"/>
      <c r="F564" s="70" t="s">
        <v>247</v>
      </c>
      <c r="G564" s="71" t="str">
        <f>VLOOKUP(I561,数据库!$A$1:$J$64584,5,FALSE)</f>
        <v>0.5黑</v>
      </c>
      <c r="H564" s="26" t="s">
        <v>248</v>
      </c>
      <c r="I564" s="71" t="e">
        <f>VLOOKUP(I561,数据库!$A$1:$J$64584,11,FALSE)</f>
        <v>#REF!</v>
      </c>
      <c r="J564" s="24"/>
      <c r="K564" s="70" t="s">
        <v>247</v>
      </c>
      <c r="L564" s="71" t="str">
        <f>VLOOKUP(N561,数据库!$A$1:$J$64584,5,FALSE)</f>
        <v>0.5黑</v>
      </c>
      <c r="M564" s="26" t="s">
        <v>248</v>
      </c>
      <c r="N564" s="26" t="e">
        <f>VLOOKUP(N561,数据库!$A$1:$J$64584,11,FALSE)</f>
        <v>#REF!</v>
      </c>
    </row>
    <row r="565" spans="1:14" ht="12.75" customHeight="1" x14ac:dyDescent="0.15">
      <c r="A565" s="71" t="s">
        <v>249</v>
      </c>
      <c r="B565" s="71" t="str">
        <f>VLOOKUP(D561,数据库!$A$1:$J$64584,10,FALSE)</f>
        <v>F26/1</v>
      </c>
      <c r="C565" s="70" t="s">
        <v>280</v>
      </c>
      <c r="D565" s="26">
        <v>20</v>
      </c>
      <c r="E565" s="24"/>
      <c r="F565" s="70" t="s">
        <v>249</v>
      </c>
      <c r="G565" s="71" t="str">
        <f>VLOOKUP(I561,数据库!$A$1:$J$64584,10,FALSE)</f>
        <v>F26/2</v>
      </c>
      <c r="H565" s="70" t="s">
        <v>280</v>
      </c>
      <c r="I565" s="26">
        <v>20</v>
      </c>
      <c r="J565" s="24"/>
      <c r="K565" s="70" t="s">
        <v>249</v>
      </c>
      <c r="L565" s="67" t="str">
        <f>VLOOKUP(N561,数据库!$A$1:$J$64584,10,FALSE)</f>
        <v>F26/3</v>
      </c>
      <c r="M565" s="68" t="s">
        <v>280</v>
      </c>
      <c r="N565" s="68">
        <v>20</v>
      </c>
    </row>
    <row r="566" spans="1:14" ht="12.75" customHeight="1" x14ac:dyDescent="0.15">
      <c r="A566" s="71" t="s">
        <v>250</v>
      </c>
      <c r="B566" s="285" t="str">
        <f>VLOOKUP(D561,数据库!$A$1:$J$64584,4,FALSE)</f>
        <v>GVHⅡ/GVHⅡ-MRL</v>
      </c>
      <c r="C566" s="287"/>
      <c r="D566" s="287"/>
      <c r="E566" s="24"/>
      <c r="F566" s="71" t="s">
        <v>250</v>
      </c>
      <c r="G566" s="285" t="str">
        <f>VLOOKUP(I561,数据库!$A$1:$J$64584,4,FALSE)</f>
        <v>GVHⅡ/GVHⅡ-MRL</v>
      </c>
      <c r="H566" s="286"/>
      <c r="I566" s="287"/>
      <c r="J566" s="24"/>
      <c r="K566" s="64" t="s">
        <v>250</v>
      </c>
      <c r="L566" s="285" t="str">
        <f>VLOOKUP(N561,数据库!$A$1:$J$64584,4,FALSE)</f>
        <v>GVHⅡ/GVHⅡ-MRL</v>
      </c>
      <c r="M566" s="287"/>
      <c r="N566" s="287"/>
    </row>
    <row r="567" spans="1:14" ht="12.75" customHeight="1" x14ac:dyDescent="0.15">
      <c r="A567" s="13"/>
      <c r="B567" s="13"/>
      <c r="C567" s="13"/>
      <c r="D567" s="46"/>
      <c r="E567" s="13"/>
      <c r="F567" s="46"/>
      <c r="G567" s="13"/>
      <c r="H567" s="13"/>
      <c r="I567" s="46"/>
      <c r="J567" s="13"/>
      <c r="K567" s="46"/>
      <c r="L567" s="13"/>
      <c r="M567" s="13"/>
      <c r="N567" s="13"/>
    </row>
    <row r="568" spans="1:14" ht="12.75" customHeight="1" x14ac:dyDescent="0.15">
      <c r="A568" s="288" t="s">
        <v>304</v>
      </c>
      <c r="B568" s="287"/>
      <c r="C568" s="70" t="s">
        <v>0</v>
      </c>
      <c r="D568" s="71">
        <f>D561+3</f>
        <v>448</v>
      </c>
      <c r="E568" s="24"/>
      <c r="F568" s="288" t="s">
        <v>304</v>
      </c>
      <c r="G568" s="287"/>
      <c r="H568" s="70" t="s">
        <v>0</v>
      </c>
      <c r="I568" s="71">
        <f>I561+3</f>
        <v>449</v>
      </c>
      <c r="J568" s="24"/>
      <c r="K568" s="288" t="s">
        <v>304</v>
      </c>
      <c r="L568" s="287"/>
      <c r="M568" s="70" t="s">
        <v>0</v>
      </c>
      <c r="N568" s="71">
        <f>N561+3</f>
        <v>450</v>
      </c>
    </row>
    <row r="569" spans="1:14" ht="12.75" customHeight="1" x14ac:dyDescent="0.15">
      <c r="A569" s="70" t="s">
        <v>16</v>
      </c>
      <c r="B569" s="71" t="str">
        <f>VLOOKUP(D568,数据库!$A$1:$J$64584,2,FALSE)</f>
        <v>F26/4</v>
      </c>
      <c r="C569" s="70" t="s">
        <v>17</v>
      </c>
      <c r="D569" s="71" t="str">
        <f>VLOOKUP(D568,数据库!$A$1:$J$64584,3,FALSE)</f>
        <v>载荷仪/11</v>
      </c>
      <c r="E569" s="24"/>
      <c r="F569" s="69" t="s">
        <v>16</v>
      </c>
      <c r="G569" s="71" t="str">
        <f>VLOOKUP(I568,数据库!$A$1:$J$64584,2,FALSE)</f>
        <v>F26/5</v>
      </c>
      <c r="H569" s="70" t="s">
        <v>17</v>
      </c>
      <c r="I569" s="71" t="str">
        <f>VLOOKUP(I568,数据库!$A$1:$J$64584,3,FALSE)</f>
        <v>载荷仪/10</v>
      </c>
      <c r="J569" s="24"/>
      <c r="K569" s="69" t="s">
        <v>16</v>
      </c>
      <c r="L569" s="71" t="str">
        <f>VLOOKUP(N568,数据库!$A$1:$J$64584,2,FALSE)</f>
        <v>F26/6</v>
      </c>
      <c r="M569" s="70" t="s">
        <v>17</v>
      </c>
      <c r="N569" s="71" t="str">
        <f>VLOOKUP(N568,数据库!$A$1:$J$64584,3,FALSE)</f>
        <v>载荷仪/9</v>
      </c>
    </row>
    <row r="570" spans="1:14" ht="12.75" customHeight="1" x14ac:dyDescent="0.15">
      <c r="A570" s="70" t="s">
        <v>251</v>
      </c>
      <c r="B570" s="71" t="str">
        <f>VLOOKUP(D568,数据库!$A$1:$J$64584,6,FALSE)</f>
        <v>5556T</v>
      </c>
      <c r="C570" s="71" t="s">
        <v>19</v>
      </c>
      <c r="D570" s="71" t="str">
        <f>VLOOKUP(D568,数据库!$A$1:$J$64584,7,FALSE)</f>
        <v>半剥8</v>
      </c>
      <c r="E570" s="24"/>
      <c r="F570" s="69" t="s">
        <v>251</v>
      </c>
      <c r="G570" s="71" t="str">
        <f>VLOOKUP(I568,数据库!$A$1:$J$64584,6,FALSE)</f>
        <v>5556T</v>
      </c>
      <c r="H570" s="71" t="s">
        <v>19</v>
      </c>
      <c r="I570" s="71" t="str">
        <f>VLOOKUP(I568,数据库!$A$1:$J$64584,7,FALSE)</f>
        <v>半剥8</v>
      </c>
      <c r="J570" s="24"/>
      <c r="K570" s="69" t="s">
        <v>251</v>
      </c>
      <c r="L570" s="71" t="str">
        <f>VLOOKUP(N568,数据库!$A$1:$J$64584,6,FALSE)</f>
        <v>5556T</v>
      </c>
      <c r="M570" s="71" t="s">
        <v>19</v>
      </c>
      <c r="N570" s="71" t="str">
        <f>VLOOKUP(N568,数据库!$A$1:$J$64584,7,FALSE)</f>
        <v>半剥8</v>
      </c>
    </row>
    <row r="571" spans="1:14" ht="12.75" customHeight="1" x14ac:dyDescent="0.15">
      <c r="A571" s="71" t="s">
        <v>247</v>
      </c>
      <c r="B571" s="71" t="str">
        <f>VLOOKUP(D568,数据库!$A$1:$J$64584,5,FALSE)</f>
        <v>0.5黑</v>
      </c>
      <c r="C571" s="26" t="s">
        <v>248</v>
      </c>
      <c r="D571" s="71" t="e">
        <f>VLOOKUP(D568,数据库!A:J,11,FALSE)</f>
        <v>#REF!</v>
      </c>
      <c r="E571" s="24"/>
      <c r="F571" s="70" t="s">
        <v>247</v>
      </c>
      <c r="G571" s="71" t="str">
        <f>VLOOKUP(I568,数据库!$A$1:$J$64584,5,FALSE)</f>
        <v>0.5黑</v>
      </c>
      <c r="H571" s="26" t="s">
        <v>248</v>
      </c>
      <c r="I571" s="71" t="e">
        <f>VLOOKUP(I568,数据库!$A$1:$J$64584,11,FALSE)</f>
        <v>#REF!</v>
      </c>
      <c r="J571" s="24"/>
      <c r="K571" s="70" t="s">
        <v>247</v>
      </c>
      <c r="L571" s="71" t="str">
        <f>VLOOKUP(N568,数据库!$A$1:$J$64584,5,FALSE)</f>
        <v>0.5黑</v>
      </c>
      <c r="M571" s="26" t="s">
        <v>248</v>
      </c>
      <c r="N571" s="26" t="e">
        <f>VLOOKUP(N568,数据库!$A$1:$J$64584,11,FALSE)</f>
        <v>#REF!</v>
      </c>
    </row>
    <row r="572" spans="1:14" ht="12.75" customHeight="1" x14ac:dyDescent="0.15">
      <c r="A572" s="71" t="s">
        <v>249</v>
      </c>
      <c r="B572" s="71" t="str">
        <f>VLOOKUP(D568,数据库!$A$1:$J$64584,10,FALSE)</f>
        <v>F26/4</v>
      </c>
      <c r="C572" s="70" t="s">
        <v>280</v>
      </c>
      <c r="D572" s="26">
        <v>20</v>
      </c>
      <c r="E572" s="24"/>
      <c r="F572" s="70" t="s">
        <v>249</v>
      </c>
      <c r="G572" s="71" t="str">
        <f>VLOOKUP(I568,数据库!$A$1:$J$64584,10,FALSE)</f>
        <v>F26/5</v>
      </c>
      <c r="H572" s="70" t="s">
        <v>280</v>
      </c>
      <c r="I572" s="26">
        <v>20</v>
      </c>
      <c r="J572" s="24"/>
      <c r="K572" s="70" t="s">
        <v>249</v>
      </c>
      <c r="L572" s="67" t="str">
        <f>VLOOKUP(N568,数据库!$A$1:$J$64584,10,FALSE)</f>
        <v>F26/6</v>
      </c>
      <c r="M572" s="68" t="s">
        <v>280</v>
      </c>
      <c r="N572" s="68">
        <v>20</v>
      </c>
    </row>
    <row r="573" spans="1:14" ht="12.75" customHeight="1" x14ac:dyDescent="0.15">
      <c r="A573" s="71" t="s">
        <v>250</v>
      </c>
      <c r="B573" s="285" t="str">
        <f>VLOOKUP(D568,数据库!$A$1:$J$64584,4,FALSE)</f>
        <v>GVHⅡ/GVHⅡ-MRL</v>
      </c>
      <c r="C573" s="287"/>
      <c r="D573" s="287"/>
      <c r="E573" s="24"/>
      <c r="F573" s="71" t="s">
        <v>250</v>
      </c>
      <c r="G573" s="285" t="str">
        <f>VLOOKUP(I568,数据库!$A$1:$J$64584,4,FALSE)</f>
        <v>GVHⅡ/GVHⅡ-MRL</v>
      </c>
      <c r="H573" s="286"/>
      <c r="I573" s="287"/>
      <c r="J573" s="24"/>
      <c r="K573" s="64" t="s">
        <v>250</v>
      </c>
      <c r="L573" s="285" t="str">
        <f>VLOOKUP(N568,数据库!$A$1:$J$64584,4,FALSE)</f>
        <v>GVHⅡ/GVHⅡ-MRL</v>
      </c>
      <c r="M573" s="287"/>
      <c r="N573" s="287"/>
    </row>
    <row r="574" spans="1:14" ht="12.75" customHeight="1" x14ac:dyDescent="0.15">
      <c r="A574" s="13"/>
      <c r="B574" s="13"/>
      <c r="C574" s="13"/>
      <c r="D574" s="46"/>
      <c r="E574" s="13"/>
      <c r="F574" s="46"/>
      <c r="G574" s="13"/>
      <c r="H574" s="13"/>
      <c r="I574" s="46"/>
      <c r="J574" s="13"/>
      <c r="K574" s="46"/>
      <c r="L574" s="13"/>
      <c r="M574" s="13"/>
      <c r="N574" s="13"/>
    </row>
    <row r="575" spans="1:14" ht="12.75" customHeight="1" x14ac:dyDescent="0.15">
      <c r="A575" s="288" t="s">
        <v>304</v>
      </c>
      <c r="B575" s="287"/>
      <c r="C575" s="70" t="s">
        <v>0</v>
      </c>
      <c r="D575" s="71">
        <f>D568+3</f>
        <v>451</v>
      </c>
      <c r="E575" s="24"/>
      <c r="F575" s="288" t="s">
        <v>304</v>
      </c>
      <c r="G575" s="287"/>
      <c r="H575" s="70" t="s">
        <v>0</v>
      </c>
      <c r="I575" s="71">
        <f>I568+3</f>
        <v>452</v>
      </c>
      <c r="J575" s="24"/>
      <c r="K575" s="288" t="s">
        <v>304</v>
      </c>
      <c r="L575" s="287"/>
      <c r="M575" s="70" t="s">
        <v>0</v>
      </c>
      <c r="N575" s="71">
        <f>N568+3</f>
        <v>453</v>
      </c>
    </row>
    <row r="576" spans="1:14" ht="12.75" customHeight="1" x14ac:dyDescent="0.15">
      <c r="A576" s="70" t="s">
        <v>16</v>
      </c>
      <c r="B576" s="71" t="str">
        <f>VLOOKUP(D575,数据库!$A$1:$J$64584,2,FALSE)</f>
        <v>CE24</v>
      </c>
      <c r="C576" s="70" t="s">
        <v>17</v>
      </c>
      <c r="D576" s="71" t="str">
        <f>VLOOKUP(D575,数据库!$A$1:$J$64584,3,FALSE)</f>
        <v>PLD/7</v>
      </c>
      <c r="E576" s="24"/>
      <c r="F576" s="69" t="s">
        <v>16</v>
      </c>
      <c r="G576" s="71" t="str">
        <f>VLOOKUP(I575,数据库!$A$1:$J$64584,2,FALSE)</f>
        <v>扩展板/X11/6</v>
      </c>
      <c r="H576" s="70" t="s">
        <v>17</v>
      </c>
      <c r="I576" s="71" t="str">
        <f>VLOOKUP(I575,数据库!$A$1:$J$64584,3,FALSE)</f>
        <v>PLD/8</v>
      </c>
      <c r="J576" s="24"/>
      <c r="K576" s="69" t="s">
        <v>16</v>
      </c>
      <c r="L576" s="71" t="str">
        <f>VLOOKUP(N575,数据库!$A$1:$J$64584,2,FALSE)</f>
        <v>CE24</v>
      </c>
      <c r="M576" s="70" t="s">
        <v>17</v>
      </c>
      <c r="N576" s="71" t="str">
        <f>VLOOKUP(N575,数据库!$A$1:$J$64584,3,FALSE)</f>
        <v>PLD/9</v>
      </c>
    </row>
    <row r="577" spans="1:14" ht="12.75" customHeight="1" x14ac:dyDescent="0.15">
      <c r="A577" s="70" t="s">
        <v>251</v>
      </c>
      <c r="B577" s="71" t="str">
        <f>VLOOKUP(D575,数据库!$A$1:$J$64584,6,FALSE)</f>
        <v>半剥13</v>
      </c>
      <c r="C577" s="71" t="s">
        <v>19</v>
      </c>
      <c r="D577" s="71" t="str">
        <f>VLOOKUP(D575,数据库!$A$1:$J$64584,7,FALSE)</f>
        <v>半剥6.5</v>
      </c>
      <c r="E577" s="24"/>
      <c r="F577" s="69" t="s">
        <v>251</v>
      </c>
      <c r="G577" s="71" t="str">
        <f>VLOOKUP(I575,数据库!$A$1:$J$64584,6,FALSE)</f>
        <v>半剥4</v>
      </c>
      <c r="H577" s="71" t="s">
        <v>19</v>
      </c>
      <c r="I577" s="71" t="str">
        <f>VLOOKUP(I575,数据库!$A$1:$J$64584,7,FALSE)</f>
        <v>半剥6.5</v>
      </c>
      <c r="J577" s="24"/>
      <c r="K577" s="69" t="s">
        <v>251</v>
      </c>
      <c r="L577" s="71" t="str">
        <f>VLOOKUP(N575,数据库!$A$1:$J$64584,6,FALSE)</f>
        <v>红4</v>
      </c>
      <c r="M577" s="71" t="s">
        <v>19</v>
      </c>
      <c r="N577" s="71" t="str">
        <f>VLOOKUP(N575,数据库!$A$1:$J$64584,7,FALSE)</f>
        <v>半剥6.5</v>
      </c>
    </row>
    <row r="578" spans="1:14" ht="12.75" customHeight="1" x14ac:dyDescent="0.15">
      <c r="A578" s="71" t="s">
        <v>247</v>
      </c>
      <c r="B578" s="71" t="str">
        <f>VLOOKUP(D575,数据库!$A$1:$J$64584,5,FALSE)</f>
        <v>0.5黑</v>
      </c>
      <c r="C578" s="26" t="s">
        <v>248</v>
      </c>
      <c r="D578" s="71" t="e">
        <f>VLOOKUP(D575,数据库!A:J,11,FALSE)</f>
        <v>#REF!</v>
      </c>
      <c r="E578" s="24"/>
      <c r="F578" s="70" t="s">
        <v>247</v>
      </c>
      <c r="G578" s="71" t="str">
        <f>VLOOKUP(I575,数据库!$A$1:$J$64584,5,FALSE)</f>
        <v>0.5黑</v>
      </c>
      <c r="H578" s="26" t="s">
        <v>248</v>
      </c>
      <c r="I578" s="71" t="e">
        <f>VLOOKUP(I575,数据库!$A$1:$J$64584,11,FALSE)</f>
        <v>#REF!</v>
      </c>
      <c r="J578" s="24"/>
      <c r="K578" s="70" t="s">
        <v>247</v>
      </c>
      <c r="L578" s="71" t="str">
        <f>VLOOKUP(N575,数据库!$A$1:$J$64584,5,FALSE)</f>
        <v>0.5黑</v>
      </c>
      <c r="M578" s="26" t="s">
        <v>248</v>
      </c>
      <c r="N578" s="26" t="e">
        <f>VLOOKUP(N575,数据库!$A$1:$J$64584,11,FALSE)</f>
        <v>#REF!</v>
      </c>
    </row>
    <row r="579" spans="1:14" ht="12.75" customHeight="1" x14ac:dyDescent="0.15">
      <c r="A579" s="71" t="s">
        <v>249</v>
      </c>
      <c r="B579" s="71">
        <f>VLOOKUP(D575,数据库!$A$1:$J$64584,10,FALSE)</f>
        <v>0</v>
      </c>
      <c r="C579" s="70" t="s">
        <v>280</v>
      </c>
      <c r="D579" s="26">
        <v>20</v>
      </c>
      <c r="E579" s="24"/>
      <c r="F579" s="70" t="s">
        <v>249</v>
      </c>
      <c r="G579" s="71">
        <f>VLOOKUP(I575,数据库!$A$1:$J$64584,10,FALSE)</f>
        <v>0</v>
      </c>
      <c r="H579" s="70" t="s">
        <v>280</v>
      </c>
      <c r="I579" s="26">
        <v>20</v>
      </c>
      <c r="J579" s="24"/>
      <c r="K579" s="70" t="s">
        <v>249</v>
      </c>
      <c r="L579" s="67">
        <f>VLOOKUP(N575,数据库!$A$1:$J$64584,10,FALSE)</f>
        <v>0</v>
      </c>
      <c r="M579" s="68" t="s">
        <v>280</v>
      </c>
      <c r="N579" s="68">
        <v>20</v>
      </c>
    </row>
    <row r="580" spans="1:14" ht="12.75" customHeight="1" x14ac:dyDescent="0.15">
      <c r="A580" s="71" t="s">
        <v>250</v>
      </c>
      <c r="B580" s="285" t="str">
        <f>VLOOKUP(D575,数据库!$A$1:$J$64584,4,FALSE)</f>
        <v>有地震管制</v>
      </c>
      <c r="C580" s="287"/>
      <c r="D580" s="287"/>
      <c r="E580" s="24"/>
      <c r="F580" s="71" t="s">
        <v>250</v>
      </c>
      <c r="G580" s="285" t="str">
        <f>VLOOKUP(I575,数据库!$A$1:$J$64584,4,FALSE)</f>
        <v>有地震管制</v>
      </c>
      <c r="H580" s="286"/>
      <c r="I580" s="287"/>
      <c r="J580" s="24"/>
      <c r="K580" s="64" t="s">
        <v>250</v>
      </c>
      <c r="L580" s="285" t="str">
        <f>VLOOKUP(N575,数据库!$A$1:$J$64584,4,FALSE)</f>
        <v>有能量回馈时</v>
      </c>
      <c r="M580" s="287"/>
      <c r="N580" s="287"/>
    </row>
    <row r="581" spans="1:14" ht="12.75" customHeight="1" x14ac:dyDescent="0.15">
      <c r="A581" s="13"/>
      <c r="B581" s="13"/>
      <c r="C581" s="13"/>
      <c r="D581" s="46"/>
      <c r="E581" s="13"/>
      <c r="F581" s="46"/>
      <c r="G581" s="13"/>
      <c r="H581" s="13"/>
      <c r="I581" s="46"/>
      <c r="J581" s="13"/>
      <c r="K581" s="46"/>
      <c r="L581" s="13"/>
      <c r="M581" s="13"/>
      <c r="N581" s="13"/>
    </row>
    <row r="582" spans="1:14" ht="12.75" customHeight="1" x14ac:dyDescent="0.15">
      <c r="A582" s="288" t="s">
        <v>304</v>
      </c>
      <c r="B582" s="287"/>
      <c r="C582" s="77" t="s">
        <v>0</v>
      </c>
      <c r="D582" s="78">
        <f>D575+3</f>
        <v>454</v>
      </c>
      <c r="E582" s="24"/>
      <c r="F582" s="288" t="s">
        <v>304</v>
      </c>
      <c r="G582" s="287"/>
      <c r="H582" s="77" t="s">
        <v>0</v>
      </c>
      <c r="I582" s="78">
        <f>I575+3</f>
        <v>455</v>
      </c>
      <c r="J582" s="24"/>
      <c r="K582" s="288" t="s">
        <v>304</v>
      </c>
      <c r="L582" s="287"/>
      <c r="M582" s="77" t="s">
        <v>0</v>
      </c>
      <c r="N582" s="78">
        <f>N575+3</f>
        <v>456</v>
      </c>
    </row>
    <row r="583" spans="1:14" ht="12.75" customHeight="1" x14ac:dyDescent="0.15">
      <c r="A583" s="77" t="s">
        <v>16</v>
      </c>
      <c r="B583" s="78" t="str">
        <f>VLOOKUP(D582,数据库!$A$1:$J$64584,2,FALSE)</f>
        <v>KD/20</v>
      </c>
      <c r="C583" s="77" t="s">
        <v>17</v>
      </c>
      <c r="D583" s="78" t="str">
        <f>VLOOKUP(D582,数据库!$A$1:$J$64584,3,FALSE)</f>
        <v>PLD/10</v>
      </c>
      <c r="E583" s="24"/>
      <c r="F583" s="76" t="s">
        <v>16</v>
      </c>
      <c r="G583" s="78" t="str">
        <f>VLOOKUP(I582,数据库!$A$1:$J$64584,2,FALSE)</f>
        <v>QFB2/2</v>
      </c>
      <c r="H583" s="77" t="s">
        <v>17</v>
      </c>
      <c r="I583" s="78" t="str">
        <f>VLOOKUP(I582,数据库!$A$1:$J$64584,3,FALSE)</f>
        <v>PLD/3</v>
      </c>
      <c r="J583" s="24"/>
      <c r="K583" s="76" t="s">
        <v>16</v>
      </c>
      <c r="L583" s="78" t="str">
        <f>VLOOKUP(N582,数据库!$A$1:$J$64584,2,FALSE)</f>
        <v>QFB2/HN</v>
      </c>
      <c r="M583" s="77" t="s">
        <v>17</v>
      </c>
      <c r="N583" s="78" t="str">
        <f>VLOOKUP(N582,数据库!$A$1:$J$64584,3,FALSE)</f>
        <v>PLD/4</v>
      </c>
    </row>
    <row r="584" spans="1:14" ht="12.75" customHeight="1" x14ac:dyDescent="0.15">
      <c r="A584" s="77" t="s">
        <v>251</v>
      </c>
      <c r="B584" s="78" t="str">
        <f>VLOOKUP(D582,数据库!$A$1:$J$64584,6,FALSE)</f>
        <v>5556T</v>
      </c>
      <c r="C584" s="78" t="s">
        <v>19</v>
      </c>
      <c r="D584" s="78" t="str">
        <f>VLOOKUP(D582,数据库!$A$1:$J$64584,7,FALSE)</f>
        <v>半剥6.5</v>
      </c>
      <c r="E584" s="24"/>
      <c r="F584" s="76" t="s">
        <v>251</v>
      </c>
      <c r="G584" s="78" t="str">
        <f>VLOOKUP(I582,数据库!$A$1:$J$64584,6,FALSE)</f>
        <v>51:蓝针</v>
      </c>
      <c r="H584" s="78" t="s">
        <v>19</v>
      </c>
      <c r="I584" s="78" t="str">
        <f>VLOOKUP(I582,数据库!$A$1:$J$64584,7,FALSE)</f>
        <v>半剥6.5</v>
      </c>
      <c r="J584" s="24"/>
      <c r="K584" s="76" t="s">
        <v>251</v>
      </c>
      <c r="L584" s="78" t="str">
        <f>VLOOKUP(N582,数据库!$A$1:$J$64584,6,FALSE)</f>
        <v>52:蓝针</v>
      </c>
      <c r="M584" s="78" t="s">
        <v>19</v>
      </c>
      <c r="N584" s="78" t="str">
        <f>VLOOKUP(N582,数据库!$A$1:$J$64584,7,FALSE)</f>
        <v>半剥6.5</v>
      </c>
    </row>
    <row r="585" spans="1:14" ht="12.75" customHeight="1" x14ac:dyDescent="0.15">
      <c r="A585" s="78" t="s">
        <v>247</v>
      </c>
      <c r="B585" s="78" t="str">
        <f>VLOOKUP(D582,数据库!$A$1:$J$64584,5,FALSE)</f>
        <v>0.5黑</v>
      </c>
      <c r="C585" s="26" t="s">
        <v>248</v>
      </c>
      <c r="D585" s="78" t="e">
        <f>VLOOKUP(D582,数据库!A:J,11,FALSE)</f>
        <v>#REF!</v>
      </c>
      <c r="E585" s="24"/>
      <c r="F585" s="77" t="s">
        <v>247</v>
      </c>
      <c r="G585" s="78" t="str">
        <f>VLOOKUP(I582,数据库!$A$1:$J$64584,5,FALSE)</f>
        <v>0.75黑</v>
      </c>
      <c r="H585" s="26" t="s">
        <v>248</v>
      </c>
      <c r="I585" s="78" t="e">
        <f>VLOOKUP(I582,数据库!$A$1:$J$64584,11,FALSE)</f>
        <v>#REF!</v>
      </c>
      <c r="J585" s="24"/>
      <c r="K585" s="77" t="s">
        <v>247</v>
      </c>
      <c r="L585" s="78" t="str">
        <f>VLOOKUP(N582,数据库!$A$1:$J$64584,5,FALSE)</f>
        <v>0.75黑</v>
      </c>
      <c r="M585" s="26" t="s">
        <v>248</v>
      </c>
      <c r="N585" s="26" t="e">
        <f>VLOOKUP(N582,数据库!$A$1:$J$64584,11,FALSE)</f>
        <v>#REF!</v>
      </c>
    </row>
    <row r="586" spans="1:14" ht="12.75" customHeight="1" x14ac:dyDescent="0.15">
      <c r="A586" s="78" t="s">
        <v>249</v>
      </c>
      <c r="B586" s="78">
        <f>VLOOKUP(D582,数据库!$A$1:$J$64584,10,FALSE)</f>
        <v>0</v>
      </c>
      <c r="C586" s="77" t="s">
        <v>280</v>
      </c>
      <c r="D586" s="26">
        <v>20</v>
      </c>
      <c r="E586" s="24"/>
      <c r="F586" s="77" t="s">
        <v>249</v>
      </c>
      <c r="G586" s="78">
        <f>VLOOKUP(I582,数据库!$A$1:$J$64584,10,FALSE)</f>
        <v>0</v>
      </c>
      <c r="H586" s="77" t="s">
        <v>280</v>
      </c>
      <c r="I586" s="26">
        <v>20</v>
      </c>
      <c r="J586" s="24"/>
      <c r="K586" s="77" t="s">
        <v>249</v>
      </c>
      <c r="L586" s="74">
        <f>VLOOKUP(N582,数据库!$A$1:$J$64584,10,FALSE)</f>
        <v>0</v>
      </c>
      <c r="M586" s="75" t="s">
        <v>280</v>
      </c>
      <c r="N586" s="75">
        <v>20</v>
      </c>
    </row>
    <row r="587" spans="1:14" ht="12.75" customHeight="1" x14ac:dyDescent="0.15">
      <c r="A587" s="78" t="s">
        <v>250</v>
      </c>
      <c r="B587" s="285" t="str">
        <f>VLOOKUP(D582,数据库!$A$1:$J$64584,4,FALSE)</f>
        <v>有能量回馈时</v>
      </c>
      <c r="C587" s="287"/>
      <c r="D587" s="287"/>
      <c r="E587" s="24"/>
      <c r="F587" s="78" t="s">
        <v>250</v>
      </c>
      <c r="G587" s="285" t="str">
        <f>VLOOKUP(I582,数据库!$A$1:$J$64584,4,FALSE)</f>
        <v>≥29站或＞90米</v>
      </c>
      <c r="H587" s="286"/>
      <c r="I587" s="287"/>
      <c r="J587" s="24"/>
      <c r="K587" s="73" t="s">
        <v>250</v>
      </c>
      <c r="L587" s="285" t="str">
        <f>VLOOKUP(N582,数据库!$A$1:$J$64584,4,FALSE)</f>
        <v>≥29站或＞90米</v>
      </c>
      <c r="M587" s="287"/>
      <c r="N587" s="287"/>
    </row>
    <row r="588" spans="1:14" ht="12.75" customHeight="1" x14ac:dyDescent="0.15"/>
    <row r="589" spans="1:14" ht="12.75" customHeight="1" x14ac:dyDescent="0.15">
      <c r="A589" s="288" t="s">
        <v>304</v>
      </c>
      <c r="B589" s="287"/>
      <c r="C589" s="77" t="s">
        <v>0</v>
      </c>
      <c r="D589" s="78">
        <f>D582+3</f>
        <v>457</v>
      </c>
      <c r="E589" s="24"/>
      <c r="F589" s="288" t="s">
        <v>304</v>
      </c>
      <c r="G589" s="287"/>
      <c r="H589" s="77" t="s">
        <v>0</v>
      </c>
      <c r="I589" s="78">
        <f>I582+3</f>
        <v>458</v>
      </c>
      <c r="J589" s="24"/>
      <c r="K589" s="288" t="s">
        <v>304</v>
      </c>
      <c r="L589" s="287"/>
      <c r="M589" s="77" t="s">
        <v>0</v>
      </c>
      <c r="N589" s="78">
        <f>N582+3</f>
        <v>459</v>
      </c>
    </row>
    <row r="590" spans="1:14" ht="12.75" customHeight="1" x14ac:dyDescent="0.15">
      <c r="A590" s="77" t="s">
        <v>16</v>
      </c>
      <c r="B590" s="78" t="str">
        <f>VLOOKUP(D589,数据库!$A$1:$J$64584,2,FALSE)</f>
        <v>KZ/6</v>
      </c>
      <c r="C590" s="77" t="s">
        <v>17</v>
      </c>
      <c r="D590" s="78" t="str">
        <f>VLOOKUP(D589,数据库!$A$1:$J$64584,3,FALSE)</f>
        <v>PLD/5</v>
      </c>
      <c r="E590" s="24"/>
      <c r="F590" s="76" t="s">
        <v>16</v>
      </c>
      <c r="G590" s="78" t="str">
        <f>VLOOKUP(I589,数据库!$A$1:$J$64584,2,FALSE)</f>
        <v>KZ/7</v>
      </c>
      <c r="H590" s="77" t="s">
        <v>17</v>
      </c>
      <c r="I590" s="78" t="str">
        <f>VLOOKUP(I589,数据库!$A$1:$J$64584,3,FALSE)</f>
        <v>PLD/6</v>
      </c>
      <c r="J590" s="24"/>
      <c r="K590" s="76" t="s">
        <v>16</v>
      </c>
      <c r="L590" s="78" t="str">
        <f>VLOOKUP(N589,数据库!$A$1:$J$64584,2,FALSE)</f>
        <v>ZDK/11</v>
      </c>
      <c r="M590" s="77" t="s">
        <v>17</v>
      </c>
      <c r="N590" s="78" t="str">
        <f>VLOOKUP(N589,数据库!$A$1:$J$64584,3,FALSE)</f>
        <v>PLD/5</v>
      </c>
    </row>
    <row r="591" spans="1:14" ht="12.75" customHeight="1" x14ac:dyDescent="0.15">
      <c r="A591" s="77" t="s">
        <v>251</v>
      </c>
      <c r="B591" s="78" t="str">
        <f>VLOOKUP(D589,数据库!$A$1:$J$64584,6,FALSE)</f>
        <v>5556T</v>
      </c>
      <c r="C591" s="78" t="s">
        <v>19</v>
      </c>
      <c r="D591" s="78" t="str">
        <f>VLOOKUP(D589,数据库!$A$1:$J$64584,7,FALSE)</f>
        <v>半剥6.5</v>
      </c>
      <c r="E591" s="24"/>
      <c r="F591" s="76" t="s">
        <v>251</v>
      </c>
      <c r="G591" s="78" t="str">
        <f>VLOOKUP(I589,数据库!$A$1:$J$64584,6,FALSE)</f>
        <v>5556T</v>
      </c>
      <c r="H591" s="78" t="s">
        <v>19</v>
      </c>
      <c r="I591" s="78" t="str">
        <f>VLOOKUP(I589,数据库!$A$1:$J$64584,7,FALSE)</f>
        <v>半剥6.5</v>
      </c>
      <c r="J591" s="24"/>
      <c r="K591" s="76" t="s">
        <v>251</v>
      </c>
      <c r="L591" s="78" t="str">
        <f>VLOOKUP(N589,数据库!$A$1:$J$64584,6,FALSE)</f>
        <v>红3</v>
      </c>
      <c r="M591" s="78" t="s">
        <v>19</v>
      </c>
      <c r="N591" s="78" t="str">
        <f>VLOOKUP(N589,数据库!$A$1:$J$64584,7,FALSE)</f>
        <v>剥8</v>
      </c>
    </row>
    <row r="592" spans="1:14" ht="12.75" customHeight="1" x14ac:dyDescent="0.15">
      <c r="A592" s="78" t="s">
        <v>247</v>
      </c>
      <c r="B592" s="78" t="str">
        <f>VLOOKUP(D589,数据库!$A$1:$J$64584,5,FALSE)</f>
        <v>0.5黑</v>
      </c>
      <c r="C592" s="26" t="s">
        <v>248</v>
      </c>
      <c r="D592" s="78" t="e">
        <f>VLOOKUP(D589,数据库!A:J,11,FALSE)</f>
        <v>#REF!</v>
      </c>
      <c r="E592" s="24"/>
      <c r="F592" s="77" t="s">
        <v>247</v>
      </c>
      <c r="G592" s="78" t="str">
        <f>VLOOKUP(I589,数据库!$A$1:$J$64584,5,FALSE)</f>
        <v>0.5黑</v>
      </c>
      <c r="H592" s="26" t="s">
        <v>248</v>
      </c>
      <c r="I592" s="78" t="e">
        <f>VLOOKUP(I589,数据库!$A$1:$J$64584,11,FALSE)</f>
        <v>#REF!</v>
      </c>
      <c r="J592" s="24"/>
      <c r="K592" s="77" t="s">
        <v>247</v>
      </c>
      <c r="L592" s="78" t="str">
        <f>VLOOKUP(N589,数据库!$A$1:$J$64584,5,FALSE)</f>
        <v>0.5黑</v>
      </c>
      <c r="M592" s="26" t="s">
        <v>248</v>
      </c>
      <c r="N592" s="26" t="e">
        <f>VLOOKUP(N589,数据库!$A$1:$J$64584,11,FALSE)</f>
        <v>#REF!</v>
      </c>
    </row>
    <row r="593" spans="1:14" ht="12.75" customHeight="1" x14ac:dyDescent="0.15">
      <c r="A593" s="78" t="s">
        <v>249</v>
      </c>
      <c r="B593" s="78">
        <f>VLOOKUP(D589,数据库!$A$1:$J$64584,10,FALSE)</f>
        <v>0</v>
      </c>
      <c r="C593" s="77" t="s">
        <v>280</v>
      </c>
      <c r="D593" s="26">
        <v>20</v>
      </c>
      <c r="E593" s="24"/>
      <c r="F593" s="77" t="s">
        <v>249</v>
      </c>
      <c r="G593" s="78">
        <f>VLOOKUP(I589,数据库!$A$1:$J$64584,10,FALSE)</f>
        <v>0</v>
      </c>
      <c r="H593" s="77" t="s">
        <v>280</v>
      </c>
      <c r="I593" s="26">
        <v>20</v>
      </c>
      <c r="J593" s="24"/>
      <c r="K593" s="77" t="s">
        <v>249</v>
      </c>
      <c r="L593" s="74">
        <f>VLOOKUP(N589,数据库!$A$1:$J$64584,10,FALSE)</f>
        <v>0</v>
      </c>
      <c r="M593" s="75" t="s">
        <v>280</v>
      </c>
      <c r="N593" s="75">
        <v>20</v>
      </c>
    </row>
    <row r="594" spans="1:14" ht="12.75" customHeight="1" x14ac:dyDescent="0.15">
      <c r="A594" s="78" t="s">
        <v>250</v>
      </c>
      <c r="B594" s="285" t="str">
        <f>VLOOKUP(D589,数据库!$A$1:$J$64584,4,FALSE)</f>
        <v>有停电柜(标准)</v>
      </c>
      <c r="C594" s="287"/>
      <c r="D594" s="287"/>
      <c r="E594" s="24"/>
      <c r="F594" s="78" t="s">
        <v>250</v>
      </c>
      <c r="G594" s="285" t="str">
        <f>VLOOKUP(I589,数据库!$A$1:$J$64584,4,FALSE)</f>
        <v>有停电柜(标准)</v>
      </c>
      <c r="H594" s="286"/>
      <c r="I594" s="287"/>
      <c r="J594" s="24"/>
      <c r="K594" s="73" t="s">
        <v>250</v>
      </c>
      <c r="L594" s="285" t="str">
        <f>VLOOKUP(N589,数据库!$A$1:$J$64584,4,FALSE)</f>
        <v>停电救援(无机房)</v>
      </c>
      <c r="M594" s="287"/>
      <c r="N594" s="287"/>
    </row>
    <row r="882" spans="1:14" x14ac:dyDescent="0.15">
      <c r="A882" s="13"/>
      <c r="B882" s="13"/>
      <c r="C882" s="13"/>
      <c r="D882" s="46"/>
      <c r="E882" s="13"/>
      <c r="F882" s="46"/>
      <c r="G882" s="13"/>
      <c r="H882" s="13"/>
      <c r="I882" s="46"/>
      <c r="J882" s="13"/>
      <c r="K882" s="46"/>
      <c r="L882" s="13"/>
      <c r="M882" s="13"/>
      <c r="N882" s="13"/>
    </row>
  </sheetData>
  <mergeCells count="510">
    <mergeCell ref="B594:D594"/>
    <mergeCell ref="G594:I594"/>
    <mergeCell ref="L594:N594"/>
    <mergeCell ref="A582:B582"/>
    <mergeCell ref="F582:G582"/>
    <mergeCell ref="K582:L582"/>
    <mergeCell ref="B587:D587"/>
    <mergeCell ref="G587:I587"/>
    <mergeCell ref="L587:N587"/>
    <mergeCell ref="A589:B589"/>
    <mergeCell ref="F589:G589"/>
    <mergeCell ref="K589:L589"/>
    <mergeCell ref="A575:B575"/>
    <mergeCell ref="F575:G575"/>
    <mergeCell ref="K575:L575"/>
    <mergeCell ref="B580:D580"/>
    <mergeCell ref="G580:I580"/>
    <mergeCell ref="L580:N580"/>
    <mergeCell ref="A568:B568"/>
    <mergeCell ref="F568:G568"/>
    <mergeCell ref="K568:L568"/>
    <mergeCell ref="B573:D573"/>
    <mergeCell ref="G573:I573"/>
    <mergeCell ref="L573:N573"/>
    <mergeCell ref="A561:B561"/>
    <mergeCell ref="F561:G561"/>
    <mergeCell ref="K561:L561"/>
    <mergeCell ref="B566:D566"/>
    <mergeCell ref="G566:I566"/>
    <mergeCell ref="L566:N566"/>
    <mergeCell ref="A554:B554"/>
    <mergeCell ref="F554:G554"/>
    <mergeCell ref="K554:L554"/>
    <mergeCell ref="B559:D559"/>
    <mergeCell ref="G559:I559"/>
    <mergeCell ref="L559:N559"/>
    <mergeCell ref="A547:B547"/>
    <mergeCell ref="F547:G547"/>
    <mergeCell ref="K547:L547"/>
    <mergeCell ref="B552:D552"/>
    <mergeCell ref="G552:I552"/>
    <mergeCell ref="L552:N552"/>
    <mergeCell ref="A540:B540"/>
    <mergeCell ref="F540:G540"/>
    <mergeCell ref="K540:L540"/>
    <mergeCell ref="B545:D545"/>
    <mergeCell ref="G545:I545"/>
    <mergeCell ref="L545:N545"/>
    <mergeCell ref="A533:B533"/>
    <mergeCell ref="F533:G533"/>
    <mergeCell ref="K533:L533"/>
    <mergeCell ref="B538:D538"/>
    <mergeCell ref="G538:I538"/>
    <mergeCell ref="L538:N538"/>
    <mergeCell ref="A526:B526"/>
    <mergeCell ref="F526:G526"/>
    <mergeCell ref="K526:L526"/>
    <mergeCell ref="B531:D531"/>
    <mergeCell ref="G531:I531"/>
    <mergeCell ref="L531:N531"/>
    <mergeCell ref="A519:B519"/>
    <mergeCell ref="F519:G519"/>
    <mergeCell ref="K519:L519"/>
    <mergeCell ref="B524:D524"/>
    <mergeCell ref="G524:I524"/>
    <mergeCell ref="L524:N524"/>
    <mergeCell ref="A512:B512"/>
    <mergeCell ref="F512:G512"/>
    <mergeCell ref="K512:L512"/>
    <mergeCell ref="B517:D517"/>
    <mergeCell ref="G517:I517"/>
    <mergeCell ref="L517:N517"/>
    <mergeCell ref="A505:B505"/>
    <mergeCell ref="F505:G505"/>
    <mergeCell ref="K505:L505"/>
    <mergeCell ref="B510:D510"/>
    <mergeCell ref="G510:I510"/>
    <mergeCell ref="L510:N510"/>
    <mergeCell ref="A498:B498"/>
    <mergeCell ref="F498:G498"/>
    <mergeCell ref="K498:L498"/>
    <mergeCell ref="B503:D503"/>
    <mergeCell ref="G503:I503"/>
    <mergeCell ref="L503:N503"/>
    <mergeCell ref="A491:B491"/>
    <mergeCell ref="F491:G491"/>
    <mergeCell ref="K491:L491"/>
    <mergeCell ref="B496:D496"/>
    <mergeCell ref="G496:I496"/>
    <mergeCell ref="L496:N496"/>
    <mergeCell ref="A484:B484"/>
    <mergeCell ref="F484:G484"/>
    <mergeCell ref="K484:L484"/>
    <mergeCell ref="B489:D489"/>
    <mergeCell ref="G489:I489"/>
    <mergeCell ref="L489:N489"/>
    <mergeCell ref="A477:B477"/>
    <mergeCell ref="F477:G477"/>
    <mergeCell ref="K477:L477"/>
    <mergeCell ref="B482:D482"/>
    <mergeCell ref="G482:I482"/>
    <mergeCell ref="L482:N482"/>
    <mergeCell ref="A470:B470"/>
    <mergeCell ref="F470:G470"/>
    <mergeCell ref="K470:L470"/>
    <mergeCell ref="B475:D475"/>
    <mergeCell ref="G475:I475"/>
    <mergeCell ref="L475:N475"/>
    <mergeCell ref="A463:B463"/>
    <mergeCell ref="F463:G463"/>
    <mergeCell ref="K463:L463"/>
    <mergeCell ref="B468:D468"/>
    <mergeCell ref="G468:I468"/>
    <mergeCell ref="L468:N468"/>
    <mergeCell ref="A456:B456"/>
    <mergeCell ref="F456:G456"/>
    <mergeCell ref="K456:L456"/>
    <mergeCell ref="B461:D461"/>
    <mergeCell ref="G461:I461"/>
    <mergeCell ref="L461:N461"/>
    <mergeCell ref="A449:B449"/>
    <mergeCell ref="F449:G449"/>
    <mergeCell ref="K449:L449"/>
    <mergeCell ref="B454:D454"/>
    <mergeCell ref="G454:I454"/>
    <mergeCell ref="L454:N454"/>
    <mergeCell ref="A442:B442"/>
    <mergeCell ref="F442:G442"/>
    <mergeCell ref="K442:L442"/>
    <mergeCell ref="B447:D447"/>
    <mergeCell ref="G447:I447"/>
    <mergeCell ref="L447:N447"/>
    <mergeCell ref="A435:B435"/>
    <mergeCell ref="F435:G435"/>
    <mergeCell ref="K435:L435"/>
    <mergeCell ref="B440:D440"/>
    <mergeCell ref="G440:I440"/>
    <mergeCell ref="L440:N440"/>
    <mergeCell ref="A428:B428"/>
    <mergeCell ref="F428:G428"/>
    <mergeCell ref="K428:L428"/>
    <mergeCell ref="B433:D433"/>
    <mergeCell ref="G433:I433"/>
    <mergeCell ref="L433:N433"/>
    <mergeCell ref="A421:B421"/>
    <mergeCell ref="F421:G421"/>
    <mergeCell ref="K421:L421"/>
    <mergeCell ref="B426:D426"/>
    <mergeCell ref="G426:I426"/>
    <mergeCell ref="L426:N426"/>
    <mergeCell ref="A414:B414"/>
    <mergeCell ref="F414:G414"/>
    <mergeCell ref="K414:L414"/>
    <mergeCell ref="B419:D419"/>
    <mergeCell ref="G419:I419"/>
    <mergeCell ref="L419:N419"/>
    <mergeCell ref="A407:B407"/>
    <mergeCell ref="F407:G407"/>
    <mergeCell ref="K407:L407"/>
    <mergeCell ref="B412:D412"/>
    <mergeCell ref="G412:I412"/>
    <mergeCell ref="L412:N412"/>
    <mergeCell ref="A400:B400"/>
    <mergeCell ref="F400:G400"/>
    <mergeCell ref="K400:L400"/>
    <mergeCell ref="B405:D405"/>
    <mergeCell ref="G405:I405"/>
    <mergeCell ref="L405:N405"/>
    <mergeCell ref="A393:B393"/>
    <mergeCell ref="F393:G393"/>
    <mergeCell ref="K393:L393"/>
    <mergeCell ref="B398:D398"/>
    <mergeCell ref="G398:I398"/>
    <mergeCell ref="L398:N398"/>
    <mergeCell ref="A386:B386"/>
    <mergeCell ref="F386:G386"/>
    <mergeCell ref="K386:L386"/>
    <mergeCell ref="B391:D391"/>
    <mergeCell ref="G391:I391"/>
    <mergeCell ref="L391:N391"/>
    <mergeCell ref="A379:B379"/>
    <mergeCell ref="F379:G379"/>
    <mergeCell ref="K379:L379"/>
    <mergeCell ref="B384:D384"/>
    <mergeCell ref="G384:I384"/>
    <mergeCell ref="L384:N384"/>
    <mergeCell ref="A372:B372"/>
    <mergeCell ref="F372:G372"/>
    <mergeCell ref="K372:L372"/>
    <mergeCell ref="B377:D377"/>
    <mergeCell ref="G377:I377"/>
    <mergeCell ref="L377:N377"/>
    <mergeCell ref="A365:B365"/>
    <mergeCell ref="F365:G365"/>
    <mergeCell ref="K365:L365"/>
    <mergeCell ref="B370:D370"/>
    <mergeCell ref="G370:I370"/>
    <mergeCell ref="L370:N370"/>
    <mergeCell ref="A358:B358"/>
    <mergeCell ref="F358:G358"/>
    <mergeCell ref="K358:L358"/>
    <mergeCell ref="B363:D363"/>
    <mergeCell ref="G363:I363"/>
    <mergeCell ref="L363:N363"/>
    <mergeCell ref="A351:B351"/>
    <mergeCell ref="F351:G351"/>
    <mergeCell ref="K351:L351"/>
    <mergeCell ref="B356:D356"/>
    <mergeCell ref="G356:I356"/>
    <mergeCell ref="L356:N356"/>
    <mergeCell ref="A344:B344"/>
    <mergeCell ref="F344:G344"/>
    <mergeCell ref="K344:L344"/>
    <mergeCell ref="B349:D349"/>
    <mergeCell ref="G349:I349"/>
    <mergeCell ref="L349:N349"/>
    <mergeCell ref="A337:B337"/>
    <mergeCell ref="F337:G337"/>
    <mergeCell ref="K337:L337"/>
    <mergeCell ref="B342:D342"/>
    <mergeCell ref="G342:I342"/>
    <mergeCell ref="L342:N342"/>
    <mergeCell ref="A330:B330"/>
    <mergeCell ref="F330:G330"/>
    <mergeCell ref="K330:L330"/>
    <mergeCell ref="B335:D335"/>
    <mergeCell ref="G335:I335"/>
    <mergeCell ref="L335:N335"/>
    <mergeCell ref="A323:B323"/>
    <mergeCell ref="F323:G323"/>
    <mergeCell ref="K323:L323"/>
    <mergeCell ref="B328:D328"/>
    <mergeCell ref="G328:I328"/>
    <mergeCell ref="L328:N328"/>
    <mergeCell ref="A316:B316"/>
    <mergeCell ref="F316:G316"/>
    <mergeCell ref="K316:L316"/>
    <mergeCell ref="B321:D321"/>
    <mergeCell ref="G321:I321"/>
    <mergeCell ref="L321:N321"/>
    <mergeCell ref="A309:B309"/>
    <mergeCell ref="F309:G309"/>
    <mergeCell ref="K309:L309"/>
    <mergeCell ref="B314:D314"/>
    <mergeCell ref="G314:I314"/>
    <mergeCell ref="L314:N314"/>
    <mergeCell ref="A302:B302"/>
    <mergeCell ref="F302:G302"/>
    <mergeCell ref="K302:L302"/>
    <mergeCell ref="B307:D307"/>
    <mergeCell ref="G307:I307"/>
    <mergeCell ref="L307:N307"/>
    <mergeCell ref="A295:B295"/>
    <mergeCell ref="F295:G295"/>
    <mergeCell ref="K295:L295"/>
    <mergeCell ref="B300:D300"/>
    <mergeCell ref="G300:I300"/>
    <mergeCell ref="L300:N300"/>
    <mergeCell ref="A288:B288"/>
    <mergeCell ref="F288:G288"/>
    <mergeCell ref="K288:L288"/>
    <mergeCell ref="B293:D293"/>
    <mergeCell ref="G293:I293"/>
    <mergeCell ref="L293:N293"/>
    <mergeCell ref="A281:B281"/>
    <mergeCell ref="F281:G281"/>
    <mergeCell ref="K281:L281"/>
    <mergeCell ref="B286:D286"/>
    <mergeCell ref="G286:I286"/>
    <mergeCell ref="L286:N286"/>
    <mergeCell ref="A274:B274"/>
    <mergeCell ref="F274:G274"/>
    <mergeCell ref="K274:L274"/>
    <mergeCell ref="B279:D279"/>
    <mergeCell ref="G279:I279"/>
    <mergeCell ref="L279:N279"/>
    <mergeCell ref="A267:B267"/>
    <mergeCell ref="F267:G267"/>
    <mergeCell ref="K267:L267"/>
    <mergeCell ref="B272:D272"/>
    <mergeCell ref="G272:I272"/>
    <mergeCell ref="L272:N272"/>
    <mergeCell ref="A260:B260"/>
    <mergeCell ref="F260:G260"/>
    <mergeCell ref="K260:L260"/>
    <mergeCell ref="B265:D265"/>
    <mergeCell ref="G265:I265"/>
    <mergeCell ref="L265:N265"/>
    <mergeCell ref="A253:B253"/>
    <mergeCell ref="F253:G253"/>
    <mergeCell ref="K253:L253"/>
    <mergeCell ref="B258:D258"/>
    <mergeCell ref="G258:I258"/>
    <mergeCell ref="L258:N258"/>
    <mergeCell ref="A246:B246"/>
    <mergeCell ref="F246:G246"/>
    <mergeCell ref="K246:L246"/>
    <mergeCell ref="B251:D251"/>
    <mergeCell ref="G251:I251"/>
    <mergeCell ref="L251:N251"/>
    <mergeCell ref="A239:B239"/>
    <mergeCell ref="F239:G239"/>
    <mergeCell ref="K239:L239"/>
    <mergeCell ref="B244:D244"/>
    <mergeCell ref="G244:I244"/>
    <mergeCell ref="L244:N244"/>
    <mergeCell ref="A232:B232"/>
    <mergeCell ref="F232:G232"/>
    <mergeCell ref="K232:L232"/>
    <mergeCell ref="B237:D237"/>
    <mergeCell ref="G237:I237"/>
    <mergeCell ref="L237:N237"/>
    <mergeCell ref="A225:B225"/>
    <mergeCell ref="F225:G225"/>
    <mergeCell ref="K225:L225"/>
    <mergeCell ref="B230:D230"/>
    <mergeCell ref="G230:I230"/>
    <mergeCell ref="L230:N230"/>
    <mergeCell ref="A218:B218"/>
    <mergeCell ref="F218:G218"/>
    <mergeCell ref="K218:L218"/>
    <mergeCell ref="B223:D223"/>
    <mergeCell ref="G223:I223"/>
    <mergeCell ref="L223:N223"/>
    <mergeCell ref="A211:B211"/>
    <mergeCell ref="F211:G211"/>
    <mergeCell ref="K211:L211"/>
    <mergeCell ref="B216:D216"/>
    <mergeCell ref="G216:I216"/>
    <mergeCell ref="L216:N216"/>
    <mergeCell ref="A204:B204"/>
    <mergeCell ref="F204:G204"/>
    <mergeCell ref="K204:L204"/>
    <mergeCell ref="B209:D209"/>
    <mergeCell ref="G209:I209"/>
    <mergeCell ref="L209:N209"/>
    <mergeCell ref="A197:B197"/>
    <mergeCell ref="F197:G197"/>
    <mergeCell ref="K197:L197"/>
    <mergeCell ref="B202:D202"/>
    <mergeCell ref="G202:I202"/>
    <mergeCell ref="L202:N202"/>
    <mergeCell ref="A190:B190"/>
    <mergeCell ref="F190:G190"/>
    <mergeCell ref="K190:L190"/>
    <mergeCell ref="B195:D195"/>
    <mergeCell ref="G195:I195"/>
    <mergeCell ref="L195:N195"/>
    <mergeCell ref="A183:B183"/>
    <mergeCell ref="F183:G183"/>
    <mergeCell ref="K183:L183"/>
    <mergeCell ref="B188:D188"/>
    <mergeCell ref="G188:I188"/>
    <mergeCell ref="L188:N188"/>
    <mergeCell ref="A176:B176"/>
    <mergeCell ref="F176:G176"/>
    <mergeCell ref="K176:L176"/>
    <mergeCell ref="B181:D181"/>
    <mergeCell ref="G181:I181"/>
    <mergeCell ref="L181:N181"/>
    <mergeCell ref="A169:B169"/>
    <mergeCell ref="F169:G169"/>
    <mergeCell ref="K169:L169"/>
    <mergeCell ref="B174:D174"/>
    <mergeCell ref="G174:I174"/>
    <mergeCell ref="L174:N174"/>
    <mergeCell ref="A162:B162"/>
    <mergeCell ref="F162:G162"/>
    <mergeCell ref="K162:L162"/>
    <mergeCell ref="B167:D167"/>
    <mergeCell ref="G167:I167"/>
    <mergeCell ref="L167:N167"/>
    <mergeCell ref="A155:B155"/>
    <mergeCell ref="F155:G155"/>
    <mergeCell ref="K155:L155"/>
    <mergeCell ref="B160:D160"/>
    <mergeCell ref="G160:I160"/>
    <mergeCell ref="L160:N160"/>
    <mergeCell ref="A148:B148"/>
    <mergeCell ref="F148:G148"/>
    <mergeCell ref="K148:L148"/>
    <mergeCell ref="B153:D153"/>
    <mergeCell ref="G153:I153"/>
    <mergeCell ref="L153:N153"/>
    <mergeCell ref="A141:B141"/>
    <mergeCell ref="F141:G141"/>
    <mergeCell ref="K141:L141"/>
    <mergeCell ref="B146:D146"/>
    <mergeCell ref="G146:I146"/>
    <mergeCell ref="L146:N146"/>
    <mergeCell ref="A134:B134"/>
    <mergeCell ref="F134:G134"/>
    <mergeCell ref="K134:L134"/>
    <mergeCell ref="B139:D139"/>
    <mergeCell ref="G139:I139"/>
    <mergeCell ref="L139:N139"/>
    <mergeCell ref="A127:B127"/>
    <mergeCell ref="F127:G127"/>
    <mergeCell ref="K127:L127"/>
    <mergeCell ref="B132:D132"/>
    <mergeCell ref="G132:I132"/>
    <mergeCell ref="L132:N132"/>
    <mergeCell ref="A120:B120"/>
    <mergeCell ref="F120:G120"/>
    <mergeCell ref="K120:L120"/>
    <mergeCell ref="B125:D125"/>
    <mergeCell ref="G125:I125"/>
    <mergeCell ref="L125:N125"/>
    <mergeCell ref="A113:B113"/>
    <mergeCell ref="F113:G113"/>
    <mergeCell ref="K113:L113"/>
    <mergeCell ref="B118:D118"/>
    <mergeCell ref="G118:I118"/>
    <mergeCell ref="L118:N118"/>
    <mergeCell ref="A106:B106"/>
    <mergeCell ref="F106:G106"/>
    <mergeCell ref="K106:L106"/>
    <mergeCell ref="B111:D111"/>
    <mergeCell ref="G111:I111"/>
    <mergeCell ref="L111:N111"/>
    <mergeCell ref="A99:B99"/>
    <mergeCell ref="F99:G99"/>
    <mergeCell ref="K99:L99"/>
    <mergeCell ref="B104:D104"/>
    <mergeCell ref="G104:I104"/>
    <mergeCell ref="L104:N104"/>
    <mergeCell ref="A92:B92"/>
    <mergeCell ref="F92:G92"/>
    <mergeCell ref="K92:L92"/>
    <mergeCell ref="B97:D97"/>
    <mergeCell ref="G97:I97"/>
    <mergeCell ref="L97:N97"/>
    <mergeCell ref="A85:B85"/>
    <mergeCell ref="F85:G85"/>
    <mergeCell ref="K85:L85"/>
    <mergeCell ref="B90:D90"/>
    <mergeCell ref="G90:I90"/>
    <mergeCell ref="L90:N90"/>
    <mergeCell ref="A78:B78"/>
    <mergeCell ref="F78:G78"/>
    <mergeCell ref="K78:L78"/>
    <mergeCell ref="B83:D83"/>
    <mergeCell ref="G83:I83"/>
    <mergeCell ref="L83:N83"/>
    <mergeCell ref="A71:B71"/>
    <mergeCell ref="F71:G71"/>
    <mergeCell ref="K71:L71"/>
    <mergeCell ref="B76:D76"/>
    <mergeCell ref="G76:I76"/>
    <mergeCell ref="L76:N76"/>
    <mergeCell ref="A64:B64"/>
    <mergeCell ref="F64:G64"/>
    <mergeCell ref="K64:L64"/>
    <mergeCell ref="B69:D69"/>
    <mergeCell ref="G69:I69"/>
    <mergeCell ref="L69:N69"/>
    <mergeCell ref="A57:B57"/>
    <mergeCell ref="F57:G57"/>
    <mergeCell ref="K57:L57"/>
    <mergeCell ref="B62:D62"/>
    <mergeCell ref="G62:I62"/>
    <mergeCell ref="L62:N62"/>
    <mergeCell ref="A50:B50"/>
    <mergeCell ref="F50:G50"/>
    <mergeCell ref="K50:L50"/>
    <mergeCell ref="B55:D55"/>
    <mergeCell ref="G55:I55"/>
    <mergeCell ref="L55:N55"/>
    <mergeCell ref="A43:B43"/>
    <mergeCell ref="F43:G43"/>
    <mergeCell ref="K43:L43"/>
    <mergeCell ref="B48:D48"/>
    <mergeCell ref="G48:I48"/>
    <mergeCell ref="L48:N48"/>
    <mergeCell ref="A36:B36"/>
    <mergeCell ref="F36:G36"/>
    <mergeCell ref="K36:L36"/>
    <mergeCell ref="B41:D41"/>
    <mergeCell ref="G41:I41"/>
    <mergeCell ref="L41:N41"/>
    <mergeCell ref="A29:B29"/>
    <mergeCell ref="F29:G29"/>
    <mergeCell ref="K29:L29"/>
    <mergeCell ref="B34:D34"/>
    <mergeCell ref="G34:I34"/>
    <mergeCell ref="L34:N34"/>
    <mergeCell ref="A22:B22"/>
    <mergeCell ref="F22:G22"/>
    <mergeCell ref="K22:L22"/>
    <mergeCell ref="B27:D27"/>
    <mergeCell ref="G27:I27"/>
    <mergeCell ref="L27:N27"/>
    <mergeCell ref="B20:D20"/>
    <mergeCell ref="G20:I20"/>
    <mergeCell ref="L20:N20"/>
    <mergeCell ref="A8:B8"/>
    <mergeCell ref="F8:G8"/>
    <mergeCell ref="K8:L8"/>
    <mergeCell ref="B13:D13"/>
    <mergeCell ref="G13:I13"/>
    <mergeCell ref="L13:N13"/>
    <mergeCell ref="A1:B1"/>
    <mergeCell ref="F1:G1"/>
    <mergeCell ref="K1:L1"/>
    <mergeCell ref="B6:D6"/>
    <mergeCell ref="G6:I6"/>
    <mergeCell ref="L6:N6"/>
    <mergeCell ref="A15:B15"/>
    <mergeCell ref="F15:G15"/>
    <mergeCell ref="K15:L15"/>
  </mergeCells>
  <phoneticPr fontId="2" type="noConversion"/>
  <printOptions horizontalCentered="1" verticalCentered="1"/>
  <pageMargins left="0" right="0" top="0" bottom="0" header="0.31496062992125984" footer="0.31496062992125984"/>
  <pageSetup paperSize="9" orientation="portrait" r:id="rId1"/>
  <rowBreaks count="4" manualBreakCount="4">
    <brk id="119" max="16383" man="1"/>
    <brk id="238" max="16383" man="1"/>
    <brk id="357" max="16383" man="1"/>
    <brk id="47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80"/>
  <sheetViews>
    <sheetView view="pageBreakPreview" topLeftCell="A42" zoomScale="85" zoomScaleNormal="85" zoomScaleSheetLayoutView="85" workbookViewId="0">
      <pane ySplit="1" topLeftCell="A232" activePane="bottomLeft" state="frozen"/>
      <selection activeCell="A42" sqref="A42"/>
      <selection pane="bottomLeft" activeCell="Q114" sqref="Q114"/>
    </sheetView>
  </sheetViews>
  <sheetFormatPr defaultColWidth="9" defaultRowHeight="24.95" customHeight="1" x14ac:dyDescent="0.15"/>
  <cols>
    <col min="1" max="1" width="7.25" style="82" customWidth="1"/>
    <col min="2" max="2" width="12.375" style="82" customWidth="1"/>
    <col min="3" max="3" width="16" style="82" customWidth="1"/>
    <col min="4" max="4" width="12.75" style="82" customWidth="1"/>
    <col min="5" max="5" width="21.125" style="82" customWidth="1"/>
    <col min="6" max="6" width="44.25" style="82" customWidth="1"/>
    <col min="7" max="7" width="11.75" style="82" bestFit="1" customWidth="1"/>
    <col min="8" max="8" width="31.5" style="82" customWidth="1"/>
    <col min="9" max="9" width="10.625" style="82" customWidth="1"/>
    <col min="10" max="10" width="16.375" style="82" customWidth="1"/>
    <col min="11" max="11" width="24.625" style="82" customWidth="1"/>
    <col min="12" max="13" width="9" style="4" hidden="1" customWidth="1"/>
    <col min="14" max="16" width="9" style="4" customWidth="1"/>
    <col min="17" max="16384" width="9" style="4"/>
  </cols>
  <sheetData>
    <row r="1" spans="1:16" ht="24.95" hidden="1" customHeight="1" x14ac:dyDescent="0.15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3" t="s">
        <v>13</v>
      </c>
      <c r="M1" s="83"/>
      <c r="N1" s="8"/>
      <c r="O1" s="83"/>
      <c r="P1" s="83"/>
    </row>
    <row r="2" spans="1:16" ht="24.95" hidden="1" customHeight="1" x14ac:dyDescent="0.15">
      <c r="A2" s="308"/>
      <c r="B2" s="308"/>
      <c r="C2" s="308"/>
      <c r="D2" s="308"/>
      <c r="E2" s="308"/>
      <c r="F2" s="308"/>
      <c r="G2" s="308"/>
      <c r="H2" s="308"/>
      <c r="I2" s="308"/>
      <c r="J2" s="308"/>
      <c r="K2" s="308"/>
    </row>
    <row r="3" spans="1:16" ht="24.95" hidden="1" customHeight="1" x14ac:dyDescent="0.15">
      <c r="F3" s="84"/>
      <c r="G3" s="312" t="s">
        <v>1045</v>
      </c>
      <c r="H3" s="313"/>
      <c r="I3" s="313"/>
      <c r="J3" s="313"/>
      <c r="K3" s="313"/>
    </row>
    <row r="4" spans="1:16" ht="24.95" hidden="1" customHeight="1" x14ac:dyDescent="0.15">
      <c r="F4" s="84"/>
      <c r="G4" s="314" t="s">
        <v>861</v>
      </c>
      <c r="H4" s="314"/>
      <c r="I4" s="314"/>
      <c r="J4" s="314"/>
      <c r="K4" s="314"/>
    </row>
    <row r="5" spans="1:16" ht="24.95" hidden="1" customHeight="1" x14ac:dyDescent="0.15"/>
    <row r="6" spans="1:16" ht="24.95" hidden="1" customHeight="1" x14ac:dyDescent="0.15"/>
    <row r="7" spans="1:16" ht="24.95" hidden="1" customHeight="1" x14ac:dyDescent="0.15">
      <c r="A7" s="308"/>
      <c r="B7" s="308"/>
      <c r="C7" s="308"/>
      <c r="D7" s="308"/>
      <c r="E7" s="308"/>
      <c r="F7" s="308"/>
      <c r="G7" s="308"/>
      <c r="H7" s="308"/>
      <c r="I7" s="308"/>
      <c r="J7" s="308"/>
      <c r="K7" s="308"/>
    </row>
    <row r="8" spans="1:16" ht="24.95" hidden="1" customHeight="1" x14ac:dyDescent="0.15">
      <c r="A8" s="309" t="s">
        <v>1043</v>
      </c>
      <c r="B8" s="309"/>
      <c r="C8" s="309"/>
      <c r="D8" s="309"/>
      <c r="E8" s="309"/>
      <c r="F8" s="309"/>
      <c r="G8" s="309"/>
      <c r="H8" s="309"/>
      <c r="I8" s="309"/>
      <c r="J8" s="309"/>
      <c r="K8" s="309"/>
    </row>
    <row r="9" spans="1:16" ht="24.95" hidden="1" customHeight="1" x14ac:dyDescent="0.15">
      <c r="A9" s="311"/>
      <c r="B9" s="311"/>
      <c r="C9" s="311"/>
      <c r="D9" s="311"/>
      <c r="E9" s="311"/>
      <c r="F9" s="311"/>
      <c r="G9" s="311"/>
      <c r="H9" s="311"/>
      <c r="I9" s="311"/>
      <c r="J9" s="311"/>
      <c r="K9" s="311"/>
    </row>
    <row r="10" spans="1:16" ht="24.95" hidden="1" customHeight="1" x14ac:dyDescent="0.15">
      <c r="A10" s="311" t="s">
        <v>1044</v>
      </c>
      <c r="B10" s="311"/>
      <c r="C10" s="311"/>
      <c r="D10" s="311"/>
      <c r="E10" s="311"/>
      <c r="F10" s="311"/>
      <c r="G10" s="311"/>
      <c r="H10" s="311"/>
      <c r="I10" s="311"/>
      <c r="J10" s="311"/>
      <c r="K10" s="311"/>
    </row>
    <row r="11" spans="1:16" ht="24.95" hidden="1" customHeight="1" x14ac:dyDescent="0.15"/>
    <row r="12" spans="1:16" ht="24.95" hidden="1" customHeight="1" x14ac:dyDescent="0.15">
      <c r="A12" s="310" t="s">
        <v>1053</v>
      </c>
      <c r="B12" s="310"/>
      <c r="C12" s="310"/>
      <c r="D12" s="310"/>
      <c r="E12" s="310"/>
      <c r="F12" s="310"/>
      <c r="G12" s="310"/>
      <c r="H12" s="310"/>
      <c r="I12" s="310"/>
      <c r="J12" s="310"/>
      <c r="K12" s="310"/>
    </row>
    <row r="13" spans="1:16" ht="24.95" hidden="1" customHeight="1" x14ac:dyDescent="0.15">
      <c r="D13" s="5"/>
    </row>
    <row r="14" spans="1:16" ht="24.95" hidden="1" customHeight="1" x14ac:dyDescent="0.15">
      <c r="A14" s="310" t="s">
        <v>1052</v>
      </c>
      <c r="B14" s="310"/>
      <c r="C14" s="310"/>
      <c r="D14" s="310"/>
      <c r="E14" s="310"/>
      <c r="F14" s="310"/>
      <c r="G14" s="310"/>
      <c r="H14" s="310"/>
      <c r="I14" s="310"/>
      <c r="J14" s="310"/>
      <c r="K14" s="310"/>
    </row>
    <row r="15" spans="1:16" ht="24.95" hidden="1" customHeight="1" x14ac:dyDescent="0.15">
      <c r="D15" s="5"/>
    </row>
    <row r="16" spans="1:16" ht="24.95" hidden="1" customHeight="1" x14ac:dyDescent="0.15">
      <c r="A16" s="310" t="s">
        <v>1051</v>
      </c>
      <c r="B16" s="310"/>
      <c r="C16" s="310"/>
      <c r="D16" s="310"/>
      <c r="E16" s="310"/>
      <c r="F16" s="310"/>
      <c r="G16" s="310"/>
      <c r="H16" s="310"/>
      <c r="I16" s="310"/>
      <c r="J16" s="310"/>
      <c r="K16" s="310"/>
    </row>
    <row r="17" spans="1:11" ht="24.95" hidden="1" customHeight="1" x14ac:dyDescent="0.15"/>
    <row r="18" spans="1:11" ht="24.95" hidden="1" customHeight="1" x14ac:dyDescent="0.15"/>
    <row r="19" spans="1:11" ht="24.95" hidden="1" customHeight="1" x14ac:dyDescent="0.15"/>
    <row r="20" spans="1:11" ht="24.95" hidden="1" customHeight="1" x14ac:dyDescent="0.15"/>
    <row r="21" spans="1:11" ht="24.95" hidden="1" customHeight="1" x14ac:dyDescent="0.15"/>
    <row r="22" spans="1:11" ht="24.95" hidden="1" customHeight="1" x14ac:dyDescent="0.15"/>
    <row r="23" spans="1:11" ht="24.95" hidden="1" customHeight="1" x14ac:dyDescent="0.15"/>
    <row r="24" spans="1:11" ht="24.95" hidden="1" customHeight="1" x14ac:dyDescent="0.15">
      <c r="A24" s="310" t="s">
        <v>1054</v>
      </c>
      <c r="B24" s="310"/>
      <c r="C24" s="310"/>
      <c r="D24" s="310"/>
      <c r="E24" s="310"/>
      <c r="F24" s="310"/>
      <c r="G24" s="310"/>
      <c r="H24" s="310"/>
      <c r="I24" s="310"/>
      <c r="J24" s="310"/>
      <c r="K24" s="310"/>
    </row>
    <row r="25" spans="1:11" ht="24.95" hidden="1" customHeight="1" x14ac:dyDescent="0.15">
      <c r="A25" s="310" t="s">
        <v>1046</v>
      </c>
      <c r="B25" s="310"/>
      <c r="C25" s="310"/>
      <c r="D25" s="310"/>
      <c r="E25" s="310"/>
      <c r="F25" s="310"/>
      <c r="G25" s="310"/>
      <c r="H25" s="310"/>
      <c r="I25" s="310"/>
      <c r="J25" s="310"/>
      <c r="K25" s="310"/>
    </row>
    <row r="26" spans="1:11" ht="24.95" hidden="1" customHeight="1" x14ac:dyDescent="0.15">
      <c r="A26" s="293"/>
      <c r="B26" s="293"/>
      <c r="C26" s="4"/>
      <c r="D26" s="4"/>
      <c r="E26" s="4"/>
      <c r="F26" s="4"/>
      <c r="G26" s="4"/>
      <c r="H26" s="4"/>
      <c r="I26" s="4"/>
      <c r="J26" s="4"/>
      <c r="K26" s="4"/>
    </row>
    <row r="27" spans="1:11" ht="24.95" hidden="1" customHeight="1" x14ac:dyDescent="0.15">
      <c r="A27" s="293"/>
      <c r="B27" s="293"/>
      <c r="C27" s="293"/>
      <c r="D27" s="293"/>
      <c r="E27" s="293"/>
      <c r="F27" s="293"/>
      <c r="G27" s="95"/>
      <c r="H27" s="293"/>
      <c r="I27" s="293"/>
      <c r="J27" s="293"/>
      <c r="K27" s="293"/>
    </row>
    <row r="28" spans="1:11" ht="24.95" hidden="1" customHeight="1" x14ac:dyDescent="0.15">
      <c r="A28" s="303"/>
      <c r="B28" s="304"/>
      <c r="C28" s="293"/>
      <c r="D28" s="293"/>
      <c r="E28" s="293"/>
      <c r="F28" s="293"/>
      <c r="G28" s="95"/>
      <c r="H28" s="293"/>
      <c r="I28" s="293"/>
      <c r="J28" s="293"/>
      <c r="K28" s="293"/>
    </row>
    <row r="29" spans="1:11" ht="24.95" hidden="1" customHeight="1" x14ac:dyDescent="0.15">
      <c r="A29" s="331"/>
      <c r="B29" s="332"/>
      <c r="C29" s="300"/>
      <c r="D29" s="301"/>
      <c r="E29" s="301"/>
      <c r="F29" s="302"/>
      <c r="G29" s="14"/>
      <c r="H29" s="300"/>
      <c r="I29" s="301"/>
      <c r="J29" s="301"/>
      <c r="K29" s="302"/>
    </row>
    <row r="30" spans="1:11" ht="24.95" hidden="1" customHeight="1" x14ac:dyDescent="0.15">
      <c r="A30" s="333" t="s">
        <v>242</v>
      </c>
      <c r="B30" s="334"/>
      <c r="C30" s="333" t="s">
        <v>243</v>
      </c>
      <c r="D30" s="335"/>
      <c r="E30" s="335"/>
      <c r="F30" s="336"/>
      <c r="G30" s="6" t="s">
        <v>244</v>
      </c>
      <c r="H30" s="337" t="s">
        <v>245</v>
      </c>
      <c r="I30" s="335"/>
      <c r="J30" s="335"/>
      <c r="K30" s="336"/>
    </row>
    <row r="31" spans="1:11" ht="24.95" hidden="1" customHeight="1" x14ac:dyDescent="0.15">
      <c r="A31" s="305" t="str">
        <f>A8</f>
        <v>K3801707无机房控制柜作业指导书</v>
      </c>
      <c r="B31" s="305"/>
      <c r="C31" s="305"/>
      <c r="D31" s="305"/>
      <c r="E31" s="305"/>
      <c r="F31" s="305"/>
      <c r="G31" s="305"/>
      <c r="H31" s="305"/>
      <c r="I31" s="305"/>
      <c r="J31" s="305"/>
      <c r="K31" s="305"/>
    </row>
    <row r="32" spans="1:11" ht="24.95" hidden="1" customHeight="1" x14ac:dyDescent="0.15">
      <c r="A32" s="307" t="s">
        <v>14</v>
      </c>
      <c r="B32" s="307"/>
      <c r="C32" s="307"/>
      <c r="D32" s="307"/>
      <c r="E32" s="307"/>
      <c r="F32" s="307"/>
      <c r="G32" s="307"/>
      <c r="H32" s="307"/>
      <c r="I32" s="307"/>
      <c r="J32" s="307"/>
      <c r="K32" s="307"/>
    </row>
    <row r="33" spans="1:11" ht="24.95" hidden="1" customHeight="1" x14ac:dyDescent="0.15">
      <c r="A33" s="7">
        <v>1</v>
      </c>
      <c r="B33" s="306" t="s">
        <v>1047</v>
      </c>
      <c r="C33" s="306"/>
      <c r="D33" s="306"/>
      <c r="E33" s="306"/>
      <c r="F33" s="306"/>
      <c r="G33" s="306"/>
      <c r="H33" s="306"/>
      <c r="I33" s="306"/>
      <c r="J33" s="306"/>
      <c r="K33" s="306"/>
    </row>
    <row r="34" spans="1:11" ht="24.95" hidden="1" customHeight="1" x14ac:dyDescent="0.15">
      <c r="A34" s="7">
        <v>2</v>
      </c>
      <c r="B34" s="306" t="s">
        <v>1050</v>
      </c>
      <c r="C34" s="306"/>
      <c r="D34" s="306"/>
      <c r="E34" s="306"/>
      <c r="F34" s="306"/>
      <c r="G34" s="306"/>
      <c r="H34" s="306"/>
      <c r="I34" s="306"/>
      <c r="J34" s="306"/>
      <c r="K34" s="306"/>
    </row>
    <row r="35" spans="1:11" ht="24.95" hidden="1" customHeight="1" x14ac:dyDescent="0.15">
      <c r="A35" s="7">
        <v>3</v>
      </c>
      <c r="B35" s="306" t="s">
        <v>869</v>
      </c>
      <c r="C35" s="306"/>
      <c r="D35" s="306"/>
      <c r="E35" s="306"/>
      <c r="F35" s="306"/>
      <c r="G35" s="306"/>
      <c r="H35" s="306"/>
      <c r="I35" s="306"/>
      <c r="J35" s="306"/>
      <c r="K35" s="306"/>
    </row>
    <row r="36" spans="1:11" ht="24.95" hidden="1" customHeight="1" x14ac:dyDescent="0.15">
      <c r="A36" s="7">
        <v>4</v>
      </c>
      <c r="B36" s="315" t="s">
        <v>870</v>
      </c>
      <c r="C36" s="316"/>
      <c r="D36" s="316"/>
      <c r="E36" s="316"/>
      <c r="F36" s="316"/>
      <c r="G36" s="316"/>
      <c r="H36" s="316"/>
      <c r="I36" s="316"/>
      <c r="J36" s="316"/>
      <c r="K36" s="317"/>
    </row>
    <row r="37" spans="1:11" ht="24.95" hidden="1" customHeight="1" x14ac:dyDescent="0.15">
      <c r="A37" s="7">
        <v>5</v>
      </c>
      <c r="B37" s="315" t="s">
        <v>868</v>
      </c>
      <c r="C37" s="338"/>
      <c r="D37" s="338"/>
      <c r="E37" s="338"/>
      <c r="F37" s="338"/>
      <c r="G37" s="338"/>
      <c r="H37" s="338"/>
      <c r="I37" s="338"/>
      <c r="J37" s="338"/>
      <c r="K37" s="339"/>
    </row>
    <row r="38" spans="1:11" ht="350.25" hidden="1" customHeight="1" x14ac:dyDescent="0.15">
      <c r="A38" s="7">
        <v>5</v>
      </c>
      <c r="B38" s="322" t="s">
        <v>1055</v>
      </c>
      <c r="C38" s="323"/>
      <c r="D38" s="323"/>
      <c r="E38" s="323"/>
      <c r="F38" s="323"/>
      <c r="G38" s="323"/>
      <c r="H38" s="323"/>
      <c r="I38" s="323"/>
      <c r="J38" s="323"/>
      <c r="K38" s="324"/>
    </row>
    <row r="39" spans="1:11" ht="120" hidden="1" customHeight="1" x14ac:dyDescent="0.15">
      <c r="A39" s="7">
        <v>6</v>
      </c>
      <c r="B39" s="320" t="s">
        <v>295</v>
      </c>
      <c r="C39" s="321"/>
      <c r="D39" s="319"/>
      <c r="E39" s="319"/>
      <c r="F39" s="319"/>
      <c r="G39" s="319"/>
      <c r="H39" s="319"/>
      <c r="I39" s="319"/>
      <c r="J39" s="319"/>
      <c r="K39" s="319"/>
    </row>
    <row r="40" spans="1:11" ht="63.75" hidden="1" customHeight="1" x14ac:dyDescent="0.15">
      <c r="A40" s="7">
        <v>7</v>
      </c>
      <c r="B40" s="327" t="s">
        <v>704</v>
      </c>
      <c r="C40" s="328"/>
      <c r="D40" s="329"/>
      <c r="E40" s="329"/>
      <c r="F40" s="329"/>
      <c r="G40" s="329"/>
      <c r="H40" s="329"/>
      <c r="I40" s="329"/>
      <c r="J40" s="329"/>
      <c r="K40" s="330"/>
    </row>
    <row r="41" spans="1:11" ht="120" hidden="1" customHeight="1" x14ac:dyDescent="0.15">
      <c r="A41" s="7">
        <v>8</v>
      </c>
      <c r="B41" s="318" t="s">
        <v>296</v>
      </c>
      <c r="C41" s="318"/>
      <c r="D41" s="319"/>
      <c r="E41" s="319"/>
      <c r="F41" s="319"/>
      <c r="G41" s="319"/>
      <c r="H41" s="319"/>
      <c r="I41" s="319"/>
      <c r="J41" s="319"/>
      <c r="K41" s="319"/>
    </row>
    <row r="42" spans="1:11" ht="19.5" customHeight="1" x14ac:dyDescent="0.15">
      <c r="A42" s="8" t="s">
        <v>15</v>
      </c>
      <c r="B42" s="8" t="s">
        <v>16</v>
      </c>
      <c r="C42" s="8" t="s">
        <v>17</v>
      </c>
      <c r="D42" s="8" t="s">
        <v>18</v>
      </c>
      <c r="E42" s="8" t="s">
        <v>19</v>
      </c>
      <c r="F42" s="8" t="s">
        <v>20</v>
      </c>
      <c r="G42" s="8" t="s">
        <v>21</v>
      </c>
      <c r="H42" s="8" t="s">
        <v>252</v>
      </c>
      <c r="I42" s="8" t="s">
        <v>301</v>
      </c>
      <c r="J42" s="8" t="s">
        <v>302</v>
      </c>
      <c r="K42" s="8" t="s">
        <v>303</v>
      </c>
    </row>
    <row r="43" spans="1:11" ht="20.25" customHeight="1" x14ac:dyDescent="0.15">
      <c r="A43" s="297" t="s">
        <v>306</v>
      </c>
      <c r="B43" s="298"/>
      <c r="C43" s="298"/>
      <c r="D43" s="298"/>
      <c r="E43" s="298"/>
      <c r="F43" s="298"/>
      <c r="G43" s="298"/>
      <c r="H43" s="298"/>
      <c r="I43" s="298"/>
      <c r="J43" s="298"/>
      <c r="K43" s="299"/>
    </row>
    <row r="44" spans="1:11" ht="20.25" customHeight="1" x14ac:dyDescent="0.15">
      <c r="A44" s="7">
        <v>1</v>
      </c>
      <c r="B44" s="1" t="str">
        <f>VLOOKUP(A44,数据库!A:H,2,FALSE)</f>
        <v>KC/1</v>
      </c>
      <c r="C44" s="1" t="str">
        <f>VLOOKUP(A44,数据库!A:H,3,FALSE)</f>
        <v>MSC/1</v>
      </c>
      <c r="D44" s="1" t="str">
        <f>VLOOKUP(A44,数据库!A:H,6,FALSE)</f>
        <v>5556T</v>
      </c>
      <c r="E44" s="1" t="str">
        <f>VLOOKUP(A44,数据库!A:H,7,FALSE)</f>
        <v>红4</v>
      </c>
      <c r="F44" s="1" t="str">
        <f>VLOOKUP(A44,数据库!A:H,4,FALSE)</f>
        <v>标准</v>
      </c>
      <c r="G44" s="7" t="str">
        <f>VLOOKUP(A44,数据库!A:H,5,FALSE)</f>
        <v>0.5黑</v>
      </c>
      <c r="H44" s="7" t="e">
        <f>VLOOKUP(A44,数据库!A:J,12,FALSE)</f>
        <v>#REF!</v>
      </c>
      <c r="I44" s="7">
        <v>640</v>
      </c>
      <c r="J44" s="7">
        <f>VLOOKUP(A44,数据库!A:I,9,FALSE)</f>
        <v>0</v>
      </c>
      <c r="K44" s="7" t="e">
        <f>VLOOKUP(A44,数据库!A:I,10,FALSE)</f>
        <v>#REF!</v>
      </c>
    </row>
    <row r="45" spans="1:11" ht="20.25" customHeight="1" x14ac:dyDescent="0.15">
      <c r="A45" s="7">
        <v>2</v>
      </c>
      <c r="B45" s="1" t="str">
        <f>VLOOKUP(A45,数据库!A:H,2,FALSE)</f>
        <v>KC/2</v>
      </c>
      <c r="C45" s="1" t="str">
        <f>VLOOKUP(A45,数据库!A:H,3,FALSE)</f>
        <v>MC/A1</v>
      </c>
      <c r="D45" s="1" t="str">
        <f>VLOOKUP(A45,数据库!A:H,6,FALSE)</f>
        <v>5556T</v>
      </c>
      <c r="E45" s="1" t="str">
        <f>VLOOKUP(A45,数据库!A:H,7,FALSE)</f>
        <v>红4</v>
      </c>
      <c r="F45" s="1" t="str">
        <f>VLOOKUP(A45,数据库!A:H,4,FALSE)</f>
        <v>标准</v>
      </c>
      <c r="G45" s="7" t="str">
        <f>VLOOKUP(A45,数据库!A:H,5,FALSE)</f>
        <v>0.5黑</v>
      </c>
      <c r="H45" s="7" t="e">
        <f>VLOOKUP(A45,数据库!A:J,12,FALSE)</f>
        <v>#REF!</v>
      </c>
      <c r="I45" s="7">
        <v>790</v>
      </c>
      <c r="J45" s="7">
        <f>VLOOKUP(A45,数据库!A:I,9,FALSE)</f>
        <v>0</v>
      </c>
      <c r="K45" s="7" t="e">
        <f>VLOOKUP(A45,数据库!A:I,10,FALSE)</f>
        <v>#REF!</v>
      </c>
    </row>
    <row r="46" spans="1:11" ht="20.25" customHeight="1" x14ac:dyDescent="0.15">
      <c r="A46" s="7">
        <v>3</v>
      </c>
      <c r="B46" s="1" t="str">
        <f>VLOOKUP(A46,数据库!A:H,2,FALSE)</f>
        <v>KC/3</v>
      </c>
      <c r="C46" s="1" t="str">
        <f>VLOOKUP(A46,数据库!A:H,3,FALSE)</f>
        <v>FJXA/13</v>
      </c>
      <c r="D46" s="1" t="str">
        <f>VLOOKUP(A46,数据库!A:H,6,FALSE)</f>
        <v>5556T</v>
      </c>
      <c r="E46" s="1" t="str">
        <f>VLOOKUP(A46,数据库!A:H,7,FALSE)</f>
        <v>红4</v>
      </c>
      <c r="F46" s="1" t="str">
        <f>VLOOKUP(A46,数据库!A:H,4,FALSE)</f>
        <v>标准</v>
      </c>
      <c r="G46" s="7" t="str">
        <f>VLOOKUP(A46,数据库!A:H,5,FALSE)</f>
        <v>0.5黑</v>
      </c>
      <c r="H46" s="7" t="e">
        <f>VLOOKUP(A46,数据库!A:J,12,FALSE)</f>
        <v>#REF!</v>
      </c>
      <c r="I46" s="7">
        <f>VLOOKUP(A46,数据库!A:I,8,FALSE)</f>
        <v>1210</v>
      </c>
      <c r="J46" s="7">
        <f>VLOOKUP(A46,数据库!A:I,9,FALSE)</f>
        <v>0</v>
      </c>
      <c r="K46" s="7" t="e">
        <f>VLOOKUP(A46,数据库!A:I,10,FALSE)</f>
        <v>#REF!</v>
      </c>
    </row>
    <row r="47" spans="1:11" ht="20.25" customHeight="1" x14ac:dyDescent="0.15">
      <c r="A47" s="7">
        <v>4</v>
      </c>
      <c r="B47" s="1" t="str">
        <f>VLOOKUP(A47,数据库!A:H,2,FALSE)</f>
        <v>KC/4</v>
      </c>
      <c r="C47" s="1" t="str">
        <f>VLOOKUP(A47,数据库!A:H,3,FALSE)</f>
        <v>MC/A2</v>
      </c>
      <c r="D47" s="1" t="str">
        <f>VLOOKUP(A47,数据库!A:H,6,FALSE)</f>
        <v>5556T</v>
      </c>
      <c r="E47" s="1" t="str">
        <f>VLOOKUP(A47,数据库!A:H,7,FALSE)</f>
        <v>红4</v>
      </c>
      <c r="F47" s="1" t="str">
        <f>VLOOKUP(A47,数据库!A:H,4,FALSE)</f>
        <v>标准</v>
      </c>
      <c r="G47" s="7" t="str">
        <f>VLOOKUP(A47,数据库!A:H,5,FALSE)</f>
        <v>0.5黑</v>
      </c>
      <c r="H47" s="7" t="e">
        <f>VLOOKUP(A47,数据库!A:J,12,FALSE)</f>
        <v>#REF!</v>
      </c>
      <c r="I47" s="7">
        <f>VLOOKUP(A47,数据库!A:I,8,FALSE)</f>
        <v>890</v>
      </c>
      <c r="J47" s="7">
        <f>VLOOKUP(A47,数据库!A:I,9,FALSE)</f>
        <v>0</v>
      </c>
      <c r="K47" s="7" t="e">
        <f>VLOOKUP(A47,数据库!A:I,10,FALSE)</f>
        <v>#REF!</v>
      </c>
    </row>
    <row r="48" spans="1:11" ht="20.25" customHeight="1" x14ac:dyDescent="0.15">
      <c r="A48" s="7">
        <v>5</v>
      </c>
      <c r="B48" s="1" t="str">
        <f>VLOOKUP(A48,数据库!A:H,2,FALSE)</f>
        <v>KC/5</v>
      </c>
      <c r="C48" s="1" t="str">
        <f>VLOOKUP(A48,数据库!A:H,3,FALSE)</f>
        <v>BZC/A2</v>
      </c>
      <c r="D48" s="1" t="str">
        <f>VLOOKUP(A48,数据库!A:H,6,FALSE)</f>
        <v>5556T</v>
      </c>
      <c r="E48" s="1" t="str">
        <f>VLOOKUP(A48,数据库!A:H,7,FALSE)</f>
        <v>红4</v>
      </c>
      <c r="F48" s="1" t="str">
        <f>VLOOKUP(A48,数据库!A:H,4,FALSE)</f>
        <v>标准</v>
      </c>
      <c r="G48" s="7" t="str">
        <f>VLOOKUP(A48,数据库!A:H,5,FALSE)</f>
        <v>0.5黑</v>
      </c>
      <c r="H48" s="7" t="e">
        <f>VLOOKUP(A48,数据库!A:J,12,FALSE)</f>
        <v>#REF!</v>
      </c>
      <c r="I48" s="7">
        <f>VLOOKUP(A48,数据库!A:I,8,FALSE)</f>
        <v>710</v>
      </c>
      <c r="J48" s="7">
        <f>VLOOKUP(A48,数据库!A:I,9,FALSE)</f>
        <v>0</v>
      </c>
      <c r="K48" s="7" t="e">
        <f>VLOOKUP(A48,数据库!A:I,10,FALSE)</f>
        <v>#REF!</v>
      </c>
    </row>
    <row r="49" spans="1:11" ht="20.25" customHeight="1" x14ac:dyDescent="0.15">
      <c r="A49" s="7">
        <v>6</v>
      </c>
      <c r="B49" s="1" t="str">
        <f>VLOOKUP(A49,数据库!A:H,2,FALSE)</f>
        <v>KC/6</v>
      </c>
      <c r="C49" s="1" t="str">
        <f>VLOOKUP(A49,数据库!A:H,3,FALSE)</f>
        <v>MC1/A2</v>
      </c>
      <c r="D49" s="1" t="str">
        <f>VLOOKUP(A49,数据库!A:H,6,FALSE)</f>
        <v>5556T</v>
      </c>
      <c r="E49" s="1" t="str">
        <f>VLOOKUP(A49,数据库!A:H,7,FALSE)</f>
        <v>红4</v>
      </c>
      <c r="F49" s="1" t="str">
        <f>VLOOKUP(A49,数据库!A:H,4,FALSE)</f>
        <v>有封星接触器时</v>
      </c>
      <c r="G49" s="7" t="str">
        <f>VLOOKUP(A49,数据库!A:H,5,FALSE)</f>
        <v>0.5黑</v>
      </c>
      <c r="H49" s="7" t="e">
        <f>VLOOKUP(A49,数据库!A:J,12,FALSE)</f>
        <v>#REF!</v>
      </c>
      <c r="I49" s="7">
        <f>VLOOKUP(A49,数据库!A:I,8,FALSE)</f>
        <v>830</v>
      </c>
      <c r="J49" s="7">
        <f>VLOOKUP(A49,数据库!A:I,9,FALSE)</f>
        <v>0</v>
      </c>
      <c r="K49" s="7" t="e">
        <f>VLOOKUP(A49,数据库!A:I,10,FALSE)</f>
        <v>#REF!</v>
      </c>
    </row>
    <row r="50" spans="1:11" ht="20.25" customHeight="1" x14ac:dyDescent="0.15">
      <c r="A50" s="7">
        <v>7</v>
      </c>
      <c r="B50" s="1" t="str">
        <f>VLOOKUP(A50,数据库!A:H,2,FALSE)</f>
        <v>KC/7</v>
      </c>
      <c r="C50" s="1" t="str">
        <f>VLOOKUP(A50,数据库!A:H,3,FALSE)</f>
        <v>MSC/A1</v>
      </c>
      <c r="D50" s="1" t="str">
        <f>VLOOKUP(A50,数据库!A:H,6,FALSE)</f>
        <v>5556T</v>
      </c>
      <c r="E50" s="1" t="str">
        <f>VLOOKUP(A50,数据库!A:H,7,FALSE)</f>
        <v>红4</v>
      </c>
      <c r="F50" s="1" t="str">
        <f>VLOOKUP(A50,数据库!A:H,4,FALSE)</f>
        <v>标准</v>
      </c>
      <c r="G50" s="7" t="str">
        <f>VLOOKUP(A50,数据库!A:H,5,FALSE)</f>
        <v>0.5黑</v>
      </c>
      <c r="H50" s="7" t="e">
        <f>VLOOKUP(A50,数据库!A:J,12,FALSE)</f>
        <v>#REF!</v>
      </c>
      <c r="I50" s="7">
        <f>VLOOKUP(A50,数据库!A:I,8,FALSE)</f>
        <v>640</v>
      </c>
      <c r="J50" s="7">
        <f>VLOOKUP(A50,数据库!A:I,9,FALSE)</f>
        <v>0</v>
      </c>
      <c r="K50" s="7" t="e">
        <f>VLOOKUP(A50,数据库!A:I,10,FALSE)</f>
        <v>#REF!</v>
      </c>
    </row>
    <row r="51" spans="1:11" ht="20.25" customHeight="1" x14ac:dyDescent="0.15">
      <c r="A51" s="7">
        <v>8</v>
      </c>
      <c r="B51" s="1" t="str">
        <f>VLOOKUP(A51,数据库!A:H,2,FALSE)</f>
        <v>KC/8</v>
      </c>
      <c r="C51" s="1" t="str">
        <f>VLOOKUP(A51,数据库!A:H,3,FALSE)</f>
        <v>MSC/A2</v>
      </c>
      <c r="D51" s="1" t="str">
        <f>VLOOKUP(A51,数据库!A:H,6,FALSE)</f>
        <v>5556T</v>
      </c>
      <c r="E51" s="1" t="str">
        <f>VLOOKUP(A51,数据库!A:H,7,FALSE)</f>
        <v>红4</v>
      </c>
      <c r="F51" s="1" t="str">
        <f>VLOOKUP(A51,数据库!A:H,4,FALSE)</f>
        <v>标准</v>
      </c>
      <c r="G51" s="7" t="str">
        <f>VLOOKUP(A51,数据库!A:H,5,FALSE)</f>
        <v>0.5黑</v>
      </c>
      <c r="H51" s="7" t="e">
        <f>VLOOKUP(A51,数据库!A:J,12,FALSE)</f>
        <v>#REF!</v>
      </c>
      <c r="I51" s="7">
        <f>VLOOKUP(A51,数据库!A:I,8,FALSE)</f>
        <v>760</v>
      </c>
      <c r="J51" s="7">
        <f>VLOOKUP(A51,数据库!A:I,9,FALSE)</f>
        <v>0</v>
      </c>
      <c r="K51" s="7" t="e">
        <f>VLOOKUP(A51,数据库!A:I,10,FALSE)</f>
        <v>#REF!</v>
      </c>
    </row>
    <row r="52" spans="1:11" ht="20.25" customHeight="1" x14ac:dyDescent="0.15">
      <c r="A52" s="7">
        <v>9</v>
      </c>
      <c r="B52" s="1" t="str">
        <f>VLOOKUP(A52,数据库!A:H,2,FALSE)</f>
        <v>KC/9</v>
      </c>
      <c r="C52" s="1" t="str">
        <f>VLOOKUP(A52,数据库!A:H,3,FALSE)</f>
        <v>MC1/A1</v>
      </c>
      <c r="D52" s="1" t="str">
        <f>VLOOKUP(A52,数据库!A:H,6,FALSE)</f>
        <v>5556T</v>
      </c>
      <c r="E52" s="1" t="str">
        <f>VLOOKUP(A52,数据库!A:H,7,FALSE)</f>
        <v>红4</v>
      </c>
      <c r="F52" s="1" t="str">
        <f>VLOOKUP(A52,数据库!A:H,4,FALSE)</f>
        <v>有封星接触器时</v>
      </c>
      <c r="G52" s="7" t="str">
        <f>VLOOKUP(A52,数据库!A:H,5,FALSE)</f>
        <v>0.5黑</v>
      </c>
      <c r="H52" s="7" t="e">
        <f>VLOOKUP(A52,数据库!A:J,12,FALSE)</f>
        <v>#REF!</v>
      </c>
      <c r="I52" s="7">
        <f>VLOOKUP(A52,数据库!A:I,8,FALSE)</f>
        <v>680</v>
      </c>
      <c r="J52" s="7">
        <f>VLOOKUP(A52,数据库!A:I,9,FALSE)</f>
        <v>0</v>
      </c>
      <c r="K52" s="7" t="e">
        <f>VLOOKUP(A52,数据库!A:I,10,FALSE)</f>
        <v>#REF!</v>
      </c>
    </row>
    <row r="53" spans="1:11" ht="20.25" customHeight="1" x14ac:dyDescent="0.15">
      <c r="A53" s="7">
        <v>10</v>
      </c>
      <c r="B53" s="1" t="str">
        <f>VLOOKUP(A53,数据库!A:H,2,FALSE)</f>
        <v>KC/12</v>
      </c>
      <c r="C53" s="1" t="str">
        <f>VLOOKUP(A53,数据库!A:H,3,FALSE)</f>
        <v>FJA/24</v>
      </c>
      <c r="D53" s="1" t="str">
        <f>VLOOKUP(A53,数据库!A:H,6,FALSE)</f>
        <v>5556T</v>
      </c>
      <c r="E53" s="1" t="str">
        <f>VLOOKUP(A53,数据库!A:H,7,FALSE)</f>
        <v>红4</v>
      </c>
      <c r="F53" s="1" t="str">
        <f>VLOOKUP(A53,数据库!A:H,4,FALSE)</f>
        <v>标准</v>
      </c>
      <c r="G53" s="7" t="str">
        <f>VLOOKUP(A53,数据库!A:H,5,FALSE)</f>
        <v>0.5黑</v>
      </c>
      <c r="H53" s="7" t="e">
        <f>VLOOKUP(A53,数据库!A:J,12,FALSE)</f>
        <v>#REF!</v>
      </c>
      <c r="I53" s="7">
        <f>VLOOKUP(A53,数据库!A:I,8,FALSE)</f>
        <v>1110</v>
      </c>
      <c r="J53" s="7">
        <f>VLOOKUP(A53,数据库!A:I,9,FALSE)</f>
        <v>0</v>
      </c>
      <c r="K53" s="7" t="e">
        <f>VLOOKUP(A53,数据库!A:I,10,FALSE)</f>
        <v>#REF!</v>
      </c>
    </row>
    <row r="54" spans="1:11" ht="20.25" customHeight="1" x14ac:dyDescent="0.15">
      <c r="A54" s="7">
        <v>11</v>
      </c>
      <c r="B54" s="1" t="str">
        <f>VLOOKUP(A54,数据库!A:H,2,FALSE)</f>
        <v>KC/13</v>
      </c>
      <c r="C54" s="1" t="str">
        <f>VLOOKUP(A54,数据库!A:H,3,FALSE)</f>
        <v>FTK/1</v>
      </c>
      <c r="D54" s="1" t="str">
        <f>VLOOKUP(A54,数据库!A:H,6,FALSE)</f>
        <v>5556T</v>
      </c>
      <c r="E54" s="1" t="str">
        <f>VLOOKUP(A54,数据库!A:H,7,FALSE)</f>
        <v>红4</v>
      </c>
      <c r="F54" s="1" t="str">
        <f>VLOOKUP(A54,数据库!A:H,4,FALSE)</f>
        <v>非钢带梯/非异步货梯</v>
      </c>
      <c r="G54" s="7" t="str">
        <f>VLOOKUP(A54,数据库!A:H,5,FALSE)</f>
        <v>0.5黑</v>
      </c>
      <c r="H54" s="7" t="e">
        <f>VLOOKUP(A54,数据库!A:J,12,FALSE)</f>
        <v>#REF!</v>
      </c>
      <c r="I54" s="7">
        <f>VLOOKUP(A54,数据库!A:I,8,FALSE)</f>
        <v>1090</v>
      </c>
      <c r="J54" s="7">
        <f>VLOOKUP(A54,数据库!A:I,9,FALSE)</f>
        <v>0</v>
      </c>
      <c r="K54" s="7" t="e">
        <f>VLOOKUP(A54,数据库!A:I,10,FALSE)</f>
        <v>#REF!</v>
      </c>
    </row>
    <row r="55" spans="1:11" ht="20.25" customHeight="1" x14ac:dyDescent="0.15">
      <c r="A55" s="7">
        <v>12</v>
      </c>
      <c r="B55" s="1" t="str">
        <f>VLOOKUP(A55,数据库!A:H,2,FALSE)</f>
        <v>KC/13</v>
      </c>
      <c r="C55" s="1" t="str">
        <f>VLOOKUP(A55,数据库!A:H,3,FALSE)</f>
        <v>CE5</v>
      </c>
      <c r="D55" s="1" t="str">
        <f>VLOOKUP(A55,数据库!A:H,6,FALSE)</f>
        <v>5556T</v>
      </c>
      <c r="E55" s="1" t="str">
        <f>VLOOKUP(A55,数据库!A:H,7,FALSE)</f>
        <v>半剥8</v>
      </c>
      <c r="F55" s="1" t="str">
        <f>VLOOKUP(A55,数据库!A:H,4,FALSE)</f>
        <v>钢带梯/异步货梯</v>
      </c>
      <c r="G55" s="7" t="str">
        <f>VLOOKUP(A55,数据库!A:H,5,FALSE)</f>
        <v>0.5黑</v>
      </c>
      <c r="H55" s="7" t="e">
        <f>VLOOKUP(A55,数据库!A:J,12,FALSE)</f>
        <v>#REF!</v>
      </c>
      <c r="I55" s="7" t="str">
        <f>VLOOKUP(A55,数据库!A:I,8,FALSE)</f>
        <v>无</v>
      </c>
      <c r="J55" s="7" t="str">
        <f>VLOOKUP(A55,数据库!A:I,9,FALSE)</f>
        <v>随设计书</v>
      </c>
      <c r="K55" s="7" t="e">
        <f>VLOOKUP(A55,数据库!A:I,10,FALSE)</f>
        <v>#REF!</v>
      </c>
    </row>
    <row r="56" spans="1:11" ht="20.25" customHeight="1" x14ac:dyDescent="0.15">
      <c r="A56" s="7">
        <v>13</v>
      </c>
      <c r="B56" s="1" t="str">
        <f>VLOOKUP(A56,数据库!A:H,2,FALSE)</f>
        <v>KC/15</v>
      </c>
      <c r="C56" s="1" t="str">
        <f>VLOOKUP(A56,数据库!A:H,3,FALSE)</f>
        <v>FJK/14</v>
      </c>
      <c r="D56" s="1" t="str">
        <f>VLOOKUP(A56,数据库!A:H,6,FALSE)</f>
        <v>5556T</v>
      </c>
      <c r="E56" s="1" t="str">
        <f>VLOOKUP(A56,数据库!A:H,7,FALSE)</f>
        <v>红4</v>
      </c>
      <c r="F56" s="1" t="str">
        <f>VLOOKUP(A56,数据库!A:H,4,FALSE)</f>
        <v>标准</v>
      </c>
      <c r="G56" s="7" t="str">
        <f>VLOOKUP(A56,数据库!A:H,5,FALSE)</f>
        <v>0.5黑</v>
      </c>
      <c r="H56" s="7" t="e">
        <f>VLOOKUP(A56,数据库!A:J,12,FALSE)</f>
        <v>#REF!</v>
      </c>
      <c r="I56" s="7">
        <f>VLOOKUP(A56,数据库!A:I,8,FALSE)</f>
        <v>1000</v>
      </c>
      <c r="J56" s="7">
        <f>VLOOKUP(A56,数据库!A:I,9,FALSE)</f>
        <v>0</v>
      </c>
      <c r="K56" s="7" t="e">
        <f>VLOOKUP(A56,数据库!A:I,10,FALSE)</f>
        <v>#REF!</v>
      </c>
    </row>
    <row r="57" spans="1:11" ht="20.25" customHeight="1" x14ac:dyDescent="0.15">
      <c r="A57" s="7">
        <v>14</v>
      </c>
      <c r="B57" s="1" t="str">
        <f>VLOOKUP(A57,数据库!A:H,2,FALSE)</f>
        <v>KC/18</v>
      </c>
      <c r="C57" s="1" t="str">
        <f>VLOOKUP(A57,数据库!A:H,3,FALSE)</f>
        <v>FJA/13</v>
      </c>
      <c r="D57" s="1" t="str">
        <f>VLOOKUP(A57,数据库!A:H,6,FALSE)</f>
        <v>5556T</v>
      </c>
      <c r="E57" s="1" t="str">
        <f>VLOOKUP(A57,数据库!A:H,7,FALSE)</f>
        <v>红4</v>
      </c>
      <c r="F57" s="1" t="str">
        <f>VLOOKUP(A57,数据库!A:H,4,FALSE)</f>
        <v>标准</v>
      </c>
      <c r="G57" s="7" t="str">
        <f>VLOOKUP(A57,数据库!A:H,5,FALSE)</f>
        <v>0.5黑</v>
      </c>
      <c r="H57" s="7" t="e">
        <f>VLOOKUP(A57,数据库!A:J,12,FALSE)</f>
        <v>#REF!</v>
      </c>
      <c r="I57" s="7">
        <f>VLOOKUP(A57,数据库!A:I,8,FALSE)</f>
        <v>1130</v>
      </c>
      <c r="J57" s="7">
        <f>VLOOKUP(A57,数据库!A:I,9,FALSE)</f>
        <v>0</v>
      </c>
      <c r="K57" s="7" t="e">
        <f>VLOOKUP(A57,数据库!A:I,10,FALSE)</f>
        <v>#REF!</v>
      </c>
    </row>
    <row r="58" spans="1:11" ht="20.25" customHeight="1" x14ac:dyDescent="0.15">
      <c r="A58" s="297" t="s">
        <v>591</v>
      </c>
      <c r="B58" s="298"/>
      <c r="C58" s="298"/>
      <c r="D58" s="298"/>
      <c r="E58" s="298"/>
      <c r="F58" s="298"/>
      <c r="G58" s="298"/>
      <c r="H58" s="298"/>
      <c r="I58" s="298"/>
      <c r="J58" s="298"/>
      <c r="K58" s="299"/>
    </row>
    <row r="59" spans="1:11" ht="20.25" customHeight="1" x14ac:dyDescent="0.15">
      <c r="A59" s="7">
        <v>15</v>
      </c>
      <c r="B59" s="1" t="str">
        <f>VLOOKUP(A59,数据库!A:H,2,FALSE)</f>
        <v>KD/1</v>
      </c>
      <c r="C59" s="1" t="str">
        <f>VLOOKUP(A59,数据库!A:H,3,FALSE)</f>
        <v>FJSA/4</v>
      </c>
      <c r="D59" s="1" t="str">
        <f>VLOOKUP(A59,数据库!A:H,6,FALSE)</f>
        <v>5556T</v>
      </c>
      <c r="E59" s="1" t="str">
        <f>VLOOKUP(A59,数据库!A:H,7,FALSE)</f>
        <v>红4</v>
      </c>
      <c r="F59" s="1" t="str">
        <f>VLOOKUP(A59,数据库!A:H,4,FALSE)</f>
        <v>标准</v>
      </c>
      <c r="G59" s="7" t="str">
        <f>VLOOKUP(A59,数据库!A:H,5,FALSE)</f>
        <v>0.5黑</v>
      </c>
      <c r="H59" s="7" t="e">
        <f>VLOOKUP(A59,数据库!A:J,12,FALSE)</f>
        <v>#REF!</v>
      </c>
      <c r="I59" s="7">
        <f>VLOOKUP(A59,数据库!A:I,8,FALSE)</f>
        <v>1130</v>
      </c>
      <c r="J59" s="7">
        <f>VLOOKUP(A59,数据库!A:I,9,FALSE)</f>
        <v>0</v>
      </c>
      <c r="K59" s="7" t="e">
        <f>VLOOKUP(A59,数据库!A:I,10,FALSE)</f>
        <v>#REF!</v>
      </c>
    </row>
    <row r="60" spans="1:11" ht="20.25" customHeight="1" x14ac:dyDescent="0.15">
      <c r="A60" s="7">
        <v>16</v>
      </c>
      <c r="B60" s="1" t="str">
        <f>VLOOKUP(A60,数据库!A:H,2,FALSE)</f>
        <v>KD/2</v>
      </c>
      <c r="C60" s="1" t="str">
        <f>VLOOKUP(A60,数据库!A:H,3,FALSE)</f>
        <v>FJXA/4</v>
      </c>
      <c r="D60" s="1" t="str">
        <f>VLOOKUP(A60,数据库!A:H,6,FALSE)</f>
        <v>5556T</v>
      </c>
      <c r="E60" s="1" t="str">
        <f>VLOOKUP(A60,数据库!A:H,7,FALSE)</f>
        <v>红4</v>
      </c>
      <c r="F60" s="1" t="str">
        <f>VLOOKUP(A60,数据库!A:H,4,FALSE)</f>
        <v>标准</v>
      </c>
      <c r="G60" s="7" t="str">
        <f>VLOOKUP(A60,数据库!A:H,5,FALSE)</f>
        <v>0.5黑</v>
      </c>
      <c r="H60" s="7" t="e">
        <f>VLOOKUP(A60,数据库!A:J,12,FALSE)</f>
        <v>#REF!</v>
      </c>
      <c r="I60" s="7">
        <f>VLOOKUP(A60,数据库!A:I,8,FALSE)</f>
        <v>1200</v>
      </c>
      <c r="J60" s="7">
        <f>VLOOKUP(A60,数据库!A:I,9,FALSE)</f>
        <v>0</v>
      </c>
      <c r="K60" s="7" t="e">
        <f>VLOOKUP(A60,数据库!A:I,10,FALSE)</f>
        <v>#REF!</v>
      </c>
    </row>
    <row r="61" spans="1:11" ht="20.25" customHeight="1" x14ac:dyDescent="0.15">
      <c r="A61" s="7">
        <v>17</v>
      </c>
      <c r="B61" s="1" t="str">
        <f>VLOOKUP(A61,数据库!A:H,2,FALSE)</f>
        <v>KD/3</v>
      </c>
      <c r="C61" s="1" t="str">
        <f>VLOOKUP(A61,数据库!A:H,3,FALSE)</f>
        <v>FJK/1</v>
      </c>
      <c r="D61" s="1" t="str">
        <f>VLOOKUP(A61,数据库!A:H,6,FALSE)</f>
        <v>5556T</v>
      </c>
      <c r="E61" s="1" t="str">
        <f>VLOOKUP(A61,数据库!A:H,7,FALSE)</f>
        <v>红4</v>
      </c>
      <c r="F61" s="1" t="str">
        <f>VLOOKUP(A61,数据库!A:H,4,FALSE)</f>
        <v>非G20时</v>
      </c>
      <c r="G61" s="7" t="str">
        <f>VLOOKUP(A61,数据库!A:H,5,FALSE)</f>
        <v>0.5黑</v>
      </c>
      <c r="H61" s="7" t="e">
        <f>VLOOKUP(A61,数据库!A:J,12,FALSE)</f>
        <v>#REF!</v>
      </c>
      <c r="I61" s="7" t="str">
        <f>VLOOKUP(A61,数据库!A:I,8,FALSE)</f>
        <v>无</v>
      </c>
      <c r="J61" s="7" t="str">
        <f>VLOOKUP(A61,数据库!A:I,9,FALSE)</f>
        <v>随设计书</v>
      </c>
      <c r="K61" s="7" t="e">
        <f>VLOOKUP(A61,数据库!A:I,10,FALSE)</f>
        <v>#REF!</v>
      </c>
    </row>
    <row r="62" spans="1:11" ht="20.25" customHeight="1" x14ac:dyDescent="0.15">
      <c r="A62" s="7">
        <v>18</v>
      </c>
      <c r="B62" s="1" t="str">
        <f>VLOOKUP(A62,数据库!A:H,2,FALSE)</f>
        <v>KD/4</v>
      </c>
      <c r="C62" s="1" t="str">
        <f>VLOOKUP(A62,数据库!A:H,3,FALSE)</f>
        <v>FJK/2</v>
      </c>
      <c r="D62" s="1" t="str">
        <f>VLOOKUP(A62,数据库!A:H,6,FALSE)</f>
        <v>5556T</v>
      </c>
      <c r="E62" s="1" t="str">
        <f>VLOOKUP(A62,数据库!A:H,7,FALSE)</f>
        <v>红4</v>
      </c>
      <c r="F62" s="1" t="str">
        <f>VLOOKUP(A62,数据库!A:H,4,FALSE)</f>
        <v>标准</v>
      </c>
      <c r="G62" s="7" t="str">
        <f>VLOOKUP(A62,数据库!A:H,5,FALSE)</f>
        <v>0.5黑</v>
      </c>
      <c r="H62" s="7" t="e">
        <f>VLOOKUP(A62,数据库!A:J,12,FALSE)</f>
        <v>#REF!</v>
      </c>
      <c r="I62" s="7">
        <f>VLOOKUP(A62,数据库!A:I,8,FALSE)</f>
        <v>1070</v>
      </c>
      <c r="J62" s="7">
        <f>VLOOKUP(A62,数据库!A:I,9,FALSE)</f>
        <v>0</v>
      </c>
      <c r="K62" s="7" t="e">
        <f>VLOOKUP(A62,数据库!A:I,10,FALSE)</f>
        <v>#REF!</v>
      </c>
    </row>
    <row r="63" spans="1:11" ht="20.25" customHeight="1" x14ac:dyDescent="0.15">
      <c r="A63" s="7">
        <v>19</v>
      </c>
      <c r="B63" s="1" t="str">
        <f>VLOOKUP(A63,数据库!A:H,2,FALSE)</f>
        <v>KD/8</v>
      </c>
      <c r="C63" s="1" t="str">
        <f>VLOOKUP(A63,数据库!A:H,3,FALSE)</f>
        <v>MC1/54</v>
      </c>
      <c r="D63" s="1" t="str">
        <f>VLOOKUP(A63,数据库!A:H,6,FALSE)</f>
        <v>5556T</v>
      </c>
      <c r="E63" s="1" t="str">
        <f>VLOOKUP(A63,数据库!A:H,7,FALSE)</f>
        <v>红4</v>
      </c>
      <c r="F63" s="1" t="str">
        <f>VLOOKUP(A63,数据库!A:H,4,FALSE)</f>
        <v>有封星接触器+速度≤2.5M/S</v>
      </c>
      <c r="G63" s="7" t="str">
        <f>VLOOKUP(A63,数据库!A:H,5,FALSE)</f>
        <v>0.5黑</v>
      </c>
      <c r="H63" s="7" t="e">
        <f>VLOOKUP(A63,数据库!A:J,12,FALSE)</f>
        <v>#REF!</v>
      </c>
      <c r="I63" s="7">
        <f>VLOOKUP(A63,数据库!A:I,8,FALSE)</f>
        <v>870</v>
      </c>
      <c r="J63" s="7" t="str">
        <f>VLOOKUP(A63,数据库!A:I,9,FALSE)</f>
        <v>随设计书</v>
      </c>
      <c r="K63" s="7" t="e">
        <f>VLOOKUP(A63,数据库!A:I,10,FALSE)</f>
        <v>#REF!</v>
      </c>
    </row>
    <row r="64" spans="1:11" ht="20.25" customHeight="1" x14ac:dyDescent="0.15">
      <c r="A64" s="7">
        <v>20</v>
      </c>
      <c r="B64" s="1" t="str">
        <f>VLOOKUP(A64,数据库!A:H,2,FALSE)</f>
        <v>KD/8</v>
      </c>
      <c r="C64" s="1" t="str">
        <f>VLOOKUP(A64,数据库!A:H,3,FALSE)</f>
        <v>MC1/62</v>
      </c>
      <c r="D64" s="1" t="str">
        <f>VLOOKUP(A64,数据库!A:H,6,FALSE)</f>
        <v>5556T</v>
      </c>
      <c r="E64" s="1" t="str">
        <f>VLOOKUP(A64,数据库!A:H,7,FALSE)</f>
        <v>红4</v>
      </c>
      <c r="F64" s="1" t="str">
        <f>VLOOKUP(A64,数据库!A:H,4,FALSE)</f>
        <v>有封星接触器+梯速＞2.5M/S</v>
      </c>
      <c r="G64" s="7" t="str">
        <f>VLOOKUP(A64,数据库!A:H,5,FALSE)</f>
        <v>0.5黑</v>
      </c>
      <c r="H64" s="7" t="e">
        <f>VLOOKUP(A64,数据库!A:J,12,FALSE)</f>
        <v>#REF!</v>
      </c>
      <c r="I64" s="7">
        <f>VLOOKUP(A64,数据库!A:I,8,FALSE)</f>
        <v>0</v>
      </c>
      <c r="J64" s="7" t="str">
        <f>VLOOKUP(A64,数据库!A:I,9,FALSE)</f>
        <v>随设计书</v>
      </c>
      <c r="K64" s="7" t="e">
        <f>VLOOKUP(A64,数据库!A:I,10,FALSE)</f>
        <v>#REF!</v>
      </c>
    </row>
    <row r="65" spans="1:11" ht="20.25" customHeight="1" x14ac:dyDescent="0.15">
      <c r="A65" s="7">
        <v>21</v>
      </c>
      <c r="B65" s="1" t="str">
        <f>VLOOKUP(A65,数据库!A:H,2,FALSE)</f>
        <v>KD/9</v>
      </c>
      <c r="C65" s="1" t="str">
        <f>VLOOKUP(A65,数据库!A:H,3,FALSE)</f>
        <v>BZC/62(22)</v>
      </c>
      <c r="D65" s="1" t="str">
        <f>VLOOKUP(A65,数据库!A:H,6,FALSE)</f>
        <v>5556T</v>
      </c>
      <c r="E65" s="1" t="str">
        <f>VLOOKUP(A65,数据库!A:H,7,FALSE)</f>
        <v>红4</v>
      </c>
      <c r="F65" s="1" t="str">
        <f>VLOOKUP(A65,数据库!A:H,4,FALSE)</f>
        <v>标准</v>
      </c>
      <c r="G65" s="7" t="str">
        <f>VLOOKUP(A65,数据库!A:H,5,FALSE)</f>
        <v>0.5黑</v>
      </c>
      <c r="H65" s="7" t="e">
        <f>VLOOKUP(A65,数据库!A:J,12,FALSE)</f>
        <v>#REF!</v>
      </c>
      <c r="I65" s="7">
        <f>VLOOKUP(A65,数据库!A:I,8,FALSE)</f>
        <v>740</v>
      </c>
      <c r="J65" s="7">
        <f>VLOOKUP(A65,数据库!A:I,9,FALSE)</f>
        <v>0</v>
      </c>
      <c r="K65" s="7" t="e">
        <f>VLOOKUP(A65,数据库!A:I,10,FALSE)</f>
        <v>#REF!</v>
      </c>
    </row>
    <row r="66" spans="1:11" ht="20.25" customHeight="1" x14ac:dyDescent="0.15">
      <c r="A66" s="7">
        <v>22</v>
      </c>
      <c r="B66" s="1" t="str">
        <f>VLOOKUP(A66,数据库!A:H,2,FALSE)</f>
        <v>KD/10</v>
      </c>
      <c r="C66" s="1" t="str">
        <f>VLOOKUP(A66,数据库!A:H,3,FALSE)</f>
        <v>MC/62(22)</v>
      </c>
      <c r="D66" s="1" t="str">
        <f>VLOOKUP(A66,数据库!A:H,6,FALSE)</f>
        <v>5556T</v>
      </c>
      <c r="E66" s="1" t="str">
        <f>VLOOKUP(A66,数据库!A:H,7,FALSE)</f>
        <v>红4</v>
      </c>
      <c r="F66" s="1" t="str">
        <f>VLOOKUP(A66,数据库!A:H,4,FALSE)</f>
        <v>标准</v>
      </c>
      <c r="G66" s="7" t="str">
        <f>VLOOKUP(A66,数据库!A:H,5,FALSE)</f>
        <v>0.5黑</v>
      </c>
      <c r="H66" s="7" t="e">
        <f>VLOOKUP(A66,数据库!A:J,12,FALSE)</f>
        <v>#REF!</v>
      </c>
      <c r="I66" s="7">
        <f>VLOOKUP(A66,数据库!A:I,8,FALSE)</f>
        <v>900</v>
      </c>
      <c r="J66" s="7">
        <f>VLOOKUP(A66,数据库!A:I,9,FALSE)</f>
        <v>0</v>
      </c>
      <c r="K66" s="7" t="e">
        <f>VLOOKUP(A66,数据库!A:I,10,FALSE)</f>
        <v>#REF!</v>
      </c>
    </row>
    <row r="67" spans="1:11" ht="20.25" customHeight="1" x14ac:dyDescent="0.15">
      <c r="A67" s="7">
        <v>23</v>
      </c>
      <c r="B67" s="1" t="str">
        <f>VLOOKUP(A67,数据库!A:H,2,FALSE)</f>
        <v>KD/11</v>
      </c>
      <c r="C67" s="1" t="str">
        <f>VLOOKUP(A67,数据库!A:H,3,FALSE)</f>
        <v>MSC/62(22)</v>
      </c>
      <c r="D67" s="1" t="str">
        <f>VLOOKUP(A67,数据库!A:H,6,FALSE)</f>
        <v>5556T</v>
      </c>
      <c r="E67" s="1" t="str">
        <f>VLOOKUP(A67,数据库!A:H,7,FALSE)</f>
        <v>红4</v>
      </c>
      <c r="F67" s="1" t="str">
        <f>VLOOKUP(A67,数据库!A:H,4,FALSE)</f>
        <v>标准</v>
      </c>
      <c r="G67" s="7" t="str">
        <f>VLOOKUP(A67,数据库!A:H,5,FALSE)</f>
        <v>0.5黑</v>
      </c>
      <c r="H67" s="7" t="e">
        <f>VLOOKUP(A67,数据库!A:J,12,FALSE)</f>
        <v>#REF!</v>
      </c>
      <c r="I67" s="7">
        <f>VLOOKUP(A67,数据库!A:I,8,FALSE)</f>
        <v>830</v>
      </c>
      <c r="J67" s="7">
        <f>VLOOKUP(A67,数据库!A:I,9,FALSE)</f>
        <v>0</v>
      </c>
      <c r="K67" s="7" t="e">
        <f>VLOOKUP(A67,数据库!A:I,10,FALSE)</f>
        <v>#REF!</v>
      </c>
    </row>
    <row r="68" spans="1:11" ht="20.25" customHeight="1" x14ac:dyDescent="0.15">
      <c r="A68" s="7">
        <v>24</v>
      </c>
      <c r="B68" s="1" t="str">
        <f>VLOOKUP(A68,数据库!A:H,2,FALSE)</f>
        <v>KD/13</v>
      </c>
      <c r="C68" s="1" t="str">
        <f>VLOOKUP(A68,数据库!A:H,3,FALSE)</f>
        <v>MSC/61(21)</v>
      </c>
      <c r="D68" s="1" t="str">
        <f>VLOOKUP(A68,数据库!A:H,6,FALSE)</f>
        <v>5556T</v>
      </c>
      <c r="E68" s="1" t="str">
        <f>VLOOKUP(A68,数据库!A:H,7,FALSE)</f>
        <v>红4</v>
      </c>
      <c r="F68" s="1" t="str">
        <f>VLOOKUP(A68,数据库!A:H,4,FALSE)</f>
        <v>无接地保护装置时</v>
      </c>
      <c r="G68" s="7" t="str">
        <f>VLOOKUP(A68,数据库!A:H,5,FALSE)</f>
        <v>0.5黑</v>
      </c>
      <c r="H68" s="7" t="e">
        <f>VLOOKUP(A68,数据库!A:J,12,FALSE)</f>
        <v>#REF!</v>
      </c>
      <c r="I68" s="7">
        <f>VLOOKUP(A68,数据库!A:I,8,FALSE)</f>
        <v>840</v>
      </c>
      <c r="J68" s="7">
        <f>VLOOKUP(A68,数据库!A:I,9,FALSE)</f>
        <v>0</v>
      </c>
      <c r="K68" s="7" t="e">
        <f>VLOOKUP(A68,数据库!A:I,10,FALSE)</f>
        <v>#REF!</v>
      </c>
    </row>
    <row r="69" spans="1:11" ht="20.25" customHeight="1" x14ac:dyDescent="0.15">
      <c r="A69" s="7">
        <v>25</v>
      </c>
      <c r="B69" s="1" t="str">
        <f>VLOOKUP(A69,数据库!A:H,2,FALSE)</f>
        <v>KD/19</v>
      </c>
      <c r="C69" s="1" t="str">
        <f>VLOOKUP(A69,数据库!A:H,3,FALSE)</f>
        <v>FJK/1</v>
      </c>
      <c r="D69" s="1" t="str">
        <f>VLOOKUP(A69,数据库!A:H,6,FALSE)</f>
        <v>5556T</v>
      </c>
      <c r="E69" s="1" t="str">
        <f>VLOOKUP(A69,数据库!A:H,7,FALSE)</f>
        <v>红4</v>
      </c>
      <c r="F69" s="1" t="str">
        <f>VLOOKUP(A69,数据库!A:H,4,FALSE)</f>
        <v>G20系统时</v>
      </c>
      <c r="G69" s="7" t="str">
        <f>VLOOKUP(A69,数据库!A:H,5,FALSE)</f>
        <v>0.5黑</v>
      </c>
      <c r="H69" s="7" t="e">
        <f>VLOOKUP(A69,数据库!A:J,12,FALSE)</f>
        <v>#REF!</v>
      </c>
      <c r="I69" s="7">
        <f>VLOOKUP(A69,数据库!A:I,8,FALSE)</f>
        <v>1120</v>
      </c>
      <c r="J69" s="7">
        <f>VLOOKUP(A69,数据库!A:I,9,FALSE)</f>
        <v>0</v>
      </c>
      <c r="K69" s="7" t="e">
        <f>VLOOKUP(A69,数据库!A:I,10,FALSE)</f>
        <v>#REF!</v>
      </c>
    </row>
    <row r="70" spans="1:11" ht="20.25" customHeight="1" x14ac:dyDescent="0.15">
      <c r="A70" s="294" t="s">
        <v>592</v>
      </c>
      <c r="B70" s="295"/>
      <c r="C70" s="295"/>
      <c r="D70" s="295"/>
      <c r="E70" s="295"/>
      <c r="F70" s="295"/>
      <c r="G70" s="295"/>
      <c r="H70" s="295"/>
      <c r="I70" s="295"/>
      <c r="J70" s="295"/>
      <c r="K70" s="296"/>
    </row>
    <row r="71" spans="1:11" ht="20.25" customHeight="1" x14ac:dyDescent="0.15">
      <c r="A71" s="7">
        <v>26</v>
      </c>
      <c r="B71" s="1" t="str">
        <f>VLOOKUP(A71,数据库!A:H,2,FALSE)</f>
        <v>KB/2</v>
      </c>
      <c r="C71" s="1" t="str">
        <f>VLOOKUP(A71,数据库!A:H,3,FALSE)</f>
        <v>CE6</v>
      </c>
      <c r="D71" s="1" t="str">
        <f>VLOOKUP(A71,数据库!A:H,6,FALSE)</f>
        <v>5556T</v>
      </c>
      <c r="E71" s="1" t="str">
        <f>VLOOKUP(A71,数据库!A:H,7,FALSE)</f>
        <v>红4</v>
      </c>
      <c r="F71" s="1" t="str">
        <f>VLOOKUP(A71,数据库!A:H,4,FALSE)</f>
        <v>标准（无机房）</v>
      </c>
      <c r="G71" s="7" t="str">
        <f>VLOOKUP(A71,数据库!A:H,5,FALSE)</f>
        <v>0.5黑</v>
      </c>
      <c r="H71" s="7" t="e">
        <f>VLOOKUP(A71,数据库!A:J,12,FALSE)</f>
        <v>#REF!</v>
      </c>
      <c r="I71" s="7">
        <f>VLOOKUP(A71,数据库!A:I,8,FALSE)</f>
        <v>580</v>
      </c>
      <c r="J71" s="7" t="str">
        <f>VLOOKUP(A71,数据库!A:I,9,FALSE)</f>
        <v>CE6短接</v>
      </c>
      <c r="K71" s="7" t="e">
        <f>VLOOKUP(A71,数据库!A:I,10,FALSE)</f>
        <v>#REF!</v>
      </c>
    </row>
    <row r="72" spans="1:11" ht="20.25" customHeight="1" x14ac:dyDescent="0.15">
      <c r="A72" s="7">
        <v>27</v>
      </c>
      <c r="B72" s="1" t="str">
        <f>VLOOKUP(A72,数据库!A:H,2,FALSE)</f>
        <v>KB/3</v>
      </c>
      <c r="C72" s="1" t="str">
        <f>VLOOKUP(A72,数据库!A:H,3,FALSE)</f>
        <v>CE6</v>
      </c>
      <c r="D72" s="1" t="str">
        <f>VLOOKUP(A72,数据库!A:H,6,FALSE)</f>
        <v>5556T</v>
      </c>
      <c r="E72" s="1" t="str">
        <f>VLOOKUP(A72,数据库!A:H,7,FALSE)</f>
        <v>红4</v>
      </c>
      <c r="F72" s="1" t="str">
        <f>VLOOKUP(A72,数据库!A:H,4,FALSE)</f>
        <v>标准（无机房）</v>
      </c>
      <c r="G72" s="7" t="str">
        <f>VLOOKUP(A72,数据库!A:H,5,FALSE)</f>
        <v>0.5黑</v>
      </c>
      <c r="H72" s="7" t="e">
        <f>VLOOKUP(A72,数据库!A:J,12,FALSE)</f>
        <v>#REF!</v>
      </c>
      <c r="I72" s="7">
        <f>VLOOKUP(A72,数据库!A:I,8,FALSE)</f>
        <v>590</v>
      </c>
      <c r="J72" s="7">
        <f>VLOOKUP(A72,数据库!A:I,9,FALSE)</f>
        <v>0</v>
      </c>
      <c r="K72" s="7" t="e">
        <f>VLOOKUP(A72,数据库!A:I,10,FALSE)</f>
        <v>#REF!</v>
      </c>
    </row>
    <row r="73" spans="1:11" ht="20.25" customHeight="1" x14ac:dyDescent="0.15">
      <c r="A73" s="7">
        <v>28</v>
      </c>
      <c r="B73" s="1" t="str">
        <f>VLOOKUP(A73,数据库!A:H,2,FALSE)</f>
        <v>KB/10</v>
      </c>
      <c r="C73" s="1" t="str">
        <f>VLOOKUP(A73,数据库!A:H,3,FALSE)</f>
        <v>MC/53(13)</v>
      </c>
      <c r="D73" s="1" t="str">
        <f>VLOOKUP(A73,数据库!A:H,6,FALSE)</f>
        <v>5556T</v>
      </c>
      <c r="E73" s="1" t="str">
        <f>VLOOKUP(A73,数据库!A:H,7,FALSE)</f>
        <v>红4</v>
      </c>
      <c r="F73" s="1" t="str">
        <f>VLOOKUP(A73,数据库!A:H,4,FALSE)</f>
        <v>标准</v>
      </c>
      <c r="G73" s="7" t="str">
        <f>VLOOKUP(A73,数据库!A:H,5,FALSE)</f>
        <v>0.5黑</v>
      </c>
      <c r="H73" s="7" t="e">
        <f>VLOOKUP(A73,数据库!A:J,12,FALSE)</f>
        <v>#REF!</v>
      </c>
      <c r="I73" s="7">
        <f>VLOOKUP(A73,数据库!A:I,8,FALSE)</f>
        <v>810</v>
      </c>
      <c r="J73" s="7">
        <f>VLOOKUP(A73,数据库!A:I,9,FALSE)</f>
        <v>0</v>
      </c>
      <c r="K73" s="7" t="e">
        <f>VLOOKUP(A73,数据库!A:I,10,FALSE)</f>
        <v>#REF!</v>
      </c>
    </row>
    <row r="74" spans="1:11" ht="20.25" customHeight="1" x14ac:dyDescent="0.15">
      <c r="A74" s="297" t="s">
        <v>307</v>
      </c>
      <c r="B74" s="298"/>
      <c r="C74" s="298"/>
      <c r="D74" s="298"/>
      <c r="E74" s="298"/>
      <c r="F74" s="298"/>
      <c r="G74" s="298"/>
      <c r="H74" s="298"/>
      <c r="I74" s="298"/>
      <c r="J74" s="298"/>
      <c r="K74" s="299"/>
    </row>
    <row r="75" spans="1:11" ht="20.25" customHeight="1" x14ac:dyDescent="0.15">
      <c r="A75" s="7">
        <v>29</v>
      </c>
      <c r="B75" s="1" t="str">
        <f>VLOOKUP(A75,数据库!A:H,2,FALSE)</f>
        <v>KDP2/1</v>
      </c>
      <c r="C75" s="1" t="str">
        <f>VLOOKUP(A75,数据库!A:H,3,FALSE)</f>
        <v>BZC/61(21)</v>
      </c>
      <c r="D75" s="1" t="str">
        <f>VLOOKUP(A75,数据库!A:H,6,FALSE)</f>
        <v>5556T</v>
      </c>
      <c r="E75" s="1" t="str">
        <f>VLOOKUP(A75,数据库!A:H,7,FALSE)</f>
        <v>红4</v>
      </c>
      <c r="F75" s="1" t="str">
        <f>VLOOKUP(A75,数据库!A:H,4,FALSE)</f>
        <v>标准</v>
      </c>
      <c r="G75" s="7" t="str">
        <f>VLOOKUP(A75,数据库!A:H,5,FALSE)</f>
        <v>0.5黑</v>
      </c>
      <c r="H75" s="7" t="e">
        <f>VLOOKUP(A75,数据库!A:J,12,FALSE)</f>
        <v>#REF!</v>
      </c>
      <c r="I75" s="7">
        <f>VLOOKUP(A75,数据库!A:I,8,FALSE)</f>
        <v>880</v>
      </c>
      <c r="J75" s="7">
        <f>VLOOKUP(A75,数据库!A:I,9,FALSE)</f>
        <v>0</v>
      </c>
      <c r="K75" s="7" t="e">
        <f>VLOOKUP(A75,数据库!A:I,10,FALSE)</f>
        <v>#REF!</v>
      </c>
    </row>
    <row r="76" spans="1:11" ht="20.25" customHeight="1" x14ac:dyDescent="0.15">
      <c r="A76" s="7">
        <v>30</v>
      </c>
      <c r="B76" s="1" t="str">
        <f>VLOOKUP(A76,数据库!A:H,2,FALSE)</f>
        <v>KP/5</v>
      </c>
      <c r="C76" s="1" t="str">
        <f>VLOOKUP(A76,数据库!A:H,3,FALSE)</f>
        <v>LBQ1/负载1</v>
      </c>
      <c r="D76" s="1" t="str">
        <f>VLOOKUP(A76,数据库!A:H,6,FALSE)</f>
        <v>5556T</v>
      </c>
      <c r="E76" s="1" t="str">
        <f>VLOOKUP(A76,数据库!A:H,7,FALSE)</f>
        <v>红全封</v>
      </c>
      <c r="F76" s="1" t="str">
        <f>VLOOKUP(A76,数据库!A:H,4,FALSE)</f>
        <v>标准</v>
      </c>
      <c r="G76" s="7" t="str">
        <f>VLOOKUP(A76,数据库!A:H,5,FALSE)</f>
        <v>0.75黑</v>
      </c>
      <c r="H76" s="7" t="e">
        <f>VLOOKUP(A76,数据库!A:J,12,FALSE)</f>
        <v>#REF!</v>
      </c>
      <c r="I76" s="7">
        <f>VLOOKUP(A76,数据库!A:I,8,FALSE)</f>
        <v>690</v>
      </c>
      <c r="J76" s="7">
        <f>VLOOKUP(A76,数据库!A:I,9,FALSE)</f>
        <v>0</v>
      </c>
      <c r="K76" s="7" t="e">
        <f>VLOOKUP(A76,数据库!A:I,10,FALSE)</f>
        <v>#REF!</v>
      </c>
    </row>
    <row r="77" spans="1:11" ht="21.75" customHeight="1" x14ac:dyDescent="0.15">
      <c r="A77" s="7">
        <v>31</v>
      </c>
      <c r="B77" s="1" t="str">
        <f>VLOOKUP(A77,数据库!A:H,2,FALSE)</f>
        <v>KP/7</v>
      </c>
      <c r="C77" s="1" t="str">
        <f>VLOOKUP(A77,数据库!A:H,3,FALSE)</f>
        <v>LBQ1/负载2</v>
      </c>
      <c r="D77" s="1" t="str">
        <f>VLOOKUP(A77,数据库!A:H,6,FALSE)</f>
        <v>5556T</v>
      </c>
      <c r="E77" s="1" t="str">
        <f>VLOOKUP(A77,数据库!A:H,7,FALSE)</f>
        <v>红全封</v>
      </c>
      <c r="F77" s="1" t="str">
        <f>VLOOKUP(A77,数据库!A:H,4,FALSE)</f>
        <v>标准</v>
      </c>
      <c r="G77" s="7" t="str">
        <f>VLOOKUP(A77,数据库!A:H,5,FALSE)</f>
        <v>0.75黑</v>
      </c>
      <c r="H77" s="7" t="e">
        <f>VLOOKUP(A77,数据库!A:J,12,FALSE)</f>
        <v>#REF!</v>
      </c>
      <c r="I77" s="7">
        <f>VLOOKUP(A77,数据库!A:I,8,FALSE)</f>
        <v>690</v>
      </c>
      <c r="J77" s="7">
        <f>VLOOKUP(A77,数据库!A:I,9,FALSE)</f>
        <v>0</v>
      </c>
      <c r="K77" s="7" t="e">
        <f>VLOOKUP(A77,数据库!A:I,10,FALSE)</f>
        <v>#REF!</v>
      </c>
    </row>
    <row r="78" spans="1:11" ht="20.25" customHeight="1" x14ac:dyDescent="0.15">
      <c r="A78" s="7">
        <v>32</v>
      </c>
      <c r="B78" s="1" t="str">
        <f>VLOOKUP(A78,数据库!A:H,2,FALSE)</f>
        <v>KP/9</v>
      </c>
      <c r="C78" s="1" t="str">
        <f>VLOOKUP(A78,数据库!A:H,3,FALSE)</f>
        <v>LBQ1/线路1</v>
      </c>
      <c r="D78" s="1" t="str">
        <f>VLOOKUP(A78,数据库!A:H,6,FALSE)</f>
        <v>5556T</v>
      </c>
      <c r="E78" s="1" t="str">
        <f>VLOOKUP(A78,数据库!A:H,7,FALSE)</f>
        <v>红全封</v>
      </c>
      <c r="F78" s="1" t="str">
        <f>VLOOKUP(A78,数据库!A:H,4,FALSE)</f>
        <v>标准</v>
      </c>
      <c r="G78" s="7" t="str">
        <f>VLOOKUP(A78,数据库!A:H,5,FALSE)</f>
        <v>0.75黑</v>
      </c>
      <c r="H78" s="7" t="e">
        <f>VLOOKUP(A78,数据库!A:J,12,FALSE)</f>
        <v>#REF!</v>
      </c>
      <c r="I78" s="7">
        <f>VLOOKUP(A78,数据库!A:I,8,FALSE)</f>
        <v>560</v>
      </c>
      <c r="J78" s="7">
        <f>VLOOKUP(A78,数据库!A:I,9,FALSE)</f>
        <v>0</v>
      </c>
      <c r="K78" s="7" t="e">
        <f>VLOOKUP(A78,数据库!A:I,10,FALSE)</f>
        <v>#REF!</v>
      </c>
    </row>
    <row r="79" spans="1:11" ht="21.75" customHeight="1" x14ac:dyDescent="0.15">
      <c r="A79" s="297" t="s">
        <v>308</v>
      </c>
      <c r="B79" s="298"/>
      <c r="C79" s="298"/>
      <c r="D79" s="298"/>
      <c r="E79" s="298"/>
      <c r="F79" s="298"/>
      <c r="G79" s="298"/>
      <c r="H79" s="298"/>
      <c r="I79" s="298"/>
      <c r="J79" s="298"/>
      <c r="K79" s="299"/>
    </row>
    <row r="80" spans="1:11" ht="20.25" customHeight="1" x14ac:dyDescent="0.15">
      <c r="A80" s="7">
        <v>33</v>
      </c>
      <c r="B80" s="1" t="str">
        <f>VLOOKUP(A80,数据库!A:H,2,FALSE)</f>
        <v>KP/10</v>
      </c>
      <c r="C80" s="1" t="str">
        <f>VLOOKUP(A80,数据库!A:H,3,FALSE)</f>
        <v>LBQ1/线路2</v>
      </c>
      <c r="D80" s="1" t="str">
        <f>VLOOKUP(A80,数据库!A:H,6,FALSE)</f>
        <v>5556T</v>
      </c>
      <c r="E80" s="1" t="str">
        <f>VLOOKUP(A80,数据库!A:H,7,FALSE)</f>
        <v>红全封</v>
      </c>
      <c r="F80" s="1" t="str">
        <f>VLOOKUP(A80,数据库!A:H,4,FALSE)</f>
        <v>标准</v>
      </c>
      <c r="G80" s="7" t="str">
        <f>VLOOKUP(A80,数据库!A:H,5,FALSE)</f>
        <v>0.75黑</v>
      </c>
      <c r="H80" s="7" t="e">
        <f>VLOOKUP(A80,数据库!A:J,12,FALSE)</f>
        <v>#REF!</v>
      </c>
      <c r="I80" s="7">
        <f>VLOOKUP(A80,数据库!A:I,8,FALSE)</f>
        <v>580</v>
      </c>
      <c r="J80" s="7">
        <f>VLOOKUP(A80,数据库!A:I,9,FALSE)</f>
        <v>0</v>
      </c>
      <c r="K80" s="7" t="e">
        <f>VLOOKUP(A80,数据库!A:I,10,FALSE)</f>
        <v>#REF!</v>
      </c>
    </row>
    <row r="81" spans="1:11" ht="20.25" customHeight="1" x14ac:dyDescent="0.15">
      <c r="A81" s="7">
        <v>34</v>
      </c>
      <c r="B81" s="1" t="str">
        <f>VLOOKUP(A81,数据库!A:H,2,FALSE)</f>
        <v>KP/12</v>
      </c>
      <c r="C81" s="1" t="str">
        <f>VLOOKUP(A81,数据库!A:H,3,FALSE)</f>
        <v>DYK/14</v>
      </c>
      <c r="D81" s="1" t="str">
        <f>VLOOKUP(A81,数据库!A:H,6,FALSE)</f>
        <v>5556T</v>
      </c>
      <c r="E81" s="1" t="str">
        <f>VLOOKUP(A81,数据库!A:H,7,FALSE)</f>
        <v>红4</v>
      </c>
      <c r="F81" s="1" t="str">
        <f>VLOOKUP(A81,数据库!A:H,4,FALSE)</f>
        <v>无机房</v>
      </c>
      <c r="G81" s="7" t="str">
        <f>VLOOKUP(A81,数据库!A:H,5,FALSE)</f>
        <v>0.75黑</v>
      </c>
      <c r="H81" s="7" t="e">
        <f>VLOOKUP(A81,数据库!A:J,12,FALSE)</f>
        <v>#REF!</v>
      </c>
      <c r="I81" s="7">
        <f>VLOOKUP(A81,数据库!A:I,8,FALSE)</f>
        <v>1100</v>
      </c>
      <c r="J81" s="7">
        <f>VLOOKUP(A81,数据库!A:I,9,FALSE)</f>
        <v>0</v>
      </c>
      <c r="K81" s="7" t="e">
        <f>VLOOKUP(A81,数据库!A:I,10,FALSE)</f>
        <v>#REF!</v>
      </c>
    </row>
    <row r="82" spans="1:11" ht="20.25" customHeight="1" x14ac:dyDescent="0.15">
      <c r="A82" s="297" t="s">
        <v>593</v>
      </c>
      <c r="B82" s="298"/>
      <c r="C82" s="298"/>
      <c r="D82" s="298"/>
      <c r="E82" s="298"/>
      <c r="F82" s="298"/>
      <c r="G82" s="298"/>
      <c r="H82" s="298"/>
      <c r="I82" s="298"/>
      <c r="J82" s="298"/>
      <c r="K82" s="299"/>
    </row>
    <row r="83" spans="1:11" ht="20.25" customHeight="1" x14ac:dyDescent="0.15">
      <c r="A83" s="7">
        <v>35</v>
      </c>
      <c r="B83" s="1" t="str">
        <f>VLOOKUP(A83,数据库!A:H,2,FALSE)</f>
        <v>KP/14</v>
      </c>
      <c r="C83" s="1" t="str">
        <f>VLOOKUP(A83,数据库!A:H,3,FALSE)</f>
        <v>DYK/24</v>
      </c>
      <c r="D83" s="1" t="str">
        <f>VLOOKUP(A83,数据库!A:H,6,FALSE)</f>
        <v>5556T</v>
      </c>
      <c r="E83" s="1" t="str">
        <f>VLOOKUP(A83,数据库!A:H,7,FALSE)</f>
        <v>红4</v>
      </c>
      <c r="F83" s="1" t="str">
        <f>VLOOKUP(A83,数据库!A:H,4,FALSE)</f>
        <v>无机房</v>
      </c>
      <c r="G83" s="7" t="str">
        <f>VLOOKUP(A83,数据库!A:H,5,FALSE)</f>
        <v>0.75黑</v>
      </c>
      <c r="H83" s="7" t="e">
        <f>VLOOKUP(A83,数据库!A:J,12,FALSE)</f>
        <v>#REF!</v>
      </c>
      <c r="I83" s="7">
        <f>VLOOKUP(A83,数据库!A:I,8,FALSE)</f>
        <v>1120</v>
      </c>
      <c r="J83" s="7">
        <f>VLOOKUP(A83,数据库!A:I,9,FALSE)</f>
        <v>0</v>
      </c>
      <c r="K83" s="7" t="e">
        <f>VLOOKUP(A83,数据库!A:I,10,FALSE)</f>
        <v>#REF!</v>
      </c>
    </row>
    <row r="84" spans="1:11" ht="20.25" customHeight="1" x14ac:dyDescent="0.15">
      <c r="A84" s="7">
        <v>36</v>
      </c>
      <c r="B84" s="1" t="str">
        <f>VLOOKUP(A84,数据库!A:H,2,FALSE)</f>
        <v>KZ/1</v>
      </c>
      <c r="C84" s="1" t="str">
        <f>VLOOKUP(A84,数据库!A:H,3,FALSE)</f>
        <v>对讲机/+</v>
      </c>
      <c r="D84" s="1" t="str">
        <f>VLOOKUP(A84,数据库!A:H,6,FALSE)</f>
        <v>5556T</v>
      </c>
      <c r="E84" s="1" t="str">
        <f>VLOOKUP(A84,数据库!A:H,7,FALSE)</f>
        <v>红4</v>
      </c>
      <c r="F84" s="1" t="str">
        <f>VLOOKUP(A84,数据库!A:H,4,FALSE)</f>
        <v>标准</v>
      </c>
      <c r="G84" s="7" t="str">
        <f>VLOOKUP(A84,数据库!A:H,5,FALSE)</f>
        <v>0.5黑</v>
      </c>
      <c r="H84" s="7" t="e">
        <f>VLOOKUP(A84,数据库!A:J,12,FALSE)</f>
        <v>#REF!</v>
      </c>
      <c r="I84" s="7">
        <f>VLOOKUP(A84,数据库!A:I,8,FALSE)</f>
        <v>1120</v>
      </c>
      <c r="J84" s="7">
        <f>VLOOKUP(A84,数据库!A:I,9,FALSE)</f>
        <v>0</v>
      </c>
      <c r="K84" s="7" t="e">
        <f>VLOOKUP(A84,数据库!A:I,10,FALSE)</f>
        <v>#REF!</v>
      </c>
    </row>
    <row r="85" spans="1:11" ht="20.25" customHeight="1" x14ac:dyDescent="0.15">
      <c r="A85" s="7">
        <v>37</v>
      </c>
      <c r="B85" s="1" t="str">
        <f>VLOOKUP(A85,数据库!A:H,2,FALSE)</f>
        <v>KZ/3</v>
      </c>
      <c r="C85" s="1" t="str">
        <f>VLOOKUP(A85,数据库!A:H,3,FALSE)</f>
        <v>对讲机/-</v>
      </c>
      <c r="D85" s="1" t="str">
        <f>VLOOKUP(A85,数据库!A:H,6,FALSE)</f>
        <v>5556T</v>
      </c>
      <c r="E85" s="1" t="str">
        <f>VLOOKUP(A85,数据库!A:H,7,FALSE)</f>
        <v>红4</v>
      </c>
      <c r="F85" s="1" t="str">
        <f>VLOOKUP(A85,数据库!A:H,4,FALSE)</f>
        <v>标准</v>
      </c>
      <c r="G85" s="7" t="str">
        <f>VLOOKUP(A85,数据库!A:H,5,FALSE)</f>
        <v>0.5黑</v>
      </c>
      <c r="H85" s="7" t="e">
        <f>VLOOKUP(A85,数据库!A:J,12,FALSE)</f>
        <v>#REF!</v>
      </c>
      <c r="I85" s="7">
        <f>VLOOKUP(A85,数据库!A:I,8,FALSE)</f>
        <v>1120</v>
      </c>
      <c r="J85" s="7">
        <f>VLOOKUP(A85,数据库!A:I,9,FALSE)</f>
        <v>0</v>
      </c>
      <c r="K85" s="7" t="e">
        <f>VLOOKUP(A85,数据库!A:I,10,FALSE)</f>
        <v>#REF!</v>
      </c>
    </row>
    <row r="86" spans="1:11" ht="20.25" customHeight="1" x14ac:dyDescent="0.15">
      <c r="A86" s="7">
        <v>38</v>
      </c>
      <c r="B86" s="1" t="str">
        <f>VLOOKUP(A86,数据库!A:H,2,FALSE)</f>
        <v>KZ/4</v>
      </c>
      <c r="C86" s="1" t="str">
        <f>VLOOKUP(A86,数据库!A:H,3,FALSE)</f>
        <v>对讲机/R</v>
      </c>
      <c r="D86" s="1" t="str">
        <f>VLOOKUP(A86,数据库!A:H,6,FALSE)</f>
        <v>5556T</v>
      </c>
      <c r="E86" s="1" t="str">
        <f>VLOOKUP(A86,数据库!A:H,7,FALSE)</f>
        <v>红4(遥/371:蓝4)</v>
      </c>
      <c r="F86" s="1" t="str">
        <f>VLOOKUP(A86,数据库!A:H,4,FALSE)</f>
        <v>标准</v>
      </c>
      <c r="G86" s="7" t="str">
        <f>VLOOKUP(A86,数据库!A:H,5,FALSE)</f>
        <v>0.5黑</v>
      </c>
      <c r="H86" s="7" t="e">
        <f>VLOOKUP(A86,数据库!A:J,12,FALSE)</f>
        <v>#REF!</v>
      </c>
      <c r="I86" s="7">
        <f>VLOOKUP(A86,数据库!A:I,8,FALSE)</f>
        <v>1120</v>
      </c>
      <c r="J86" s="7">
        <f>VLOOKUP(A86,数据库!A:I,9,FALSE)</f>
        <v>0</v>
      </c>
      <c r="K86" s="7" t="e">
        <f>VLOOKUP(A86,数据库!A:I,10,FALSE)</f>
        <v>#REF!</v>
      </c>
    </row>
    <row r="87" spans="1:11" ht="20.25" customHeight="1" x14ac:dyDescent="0.15">
      <c r="A87" s="7">
        <v>39</v>
      </c>
      <c r="B87" s="1" t="str">
        <f>VLOOKUP(A87,数据库!A:H,2,FALSE)</f>
        <v>KZ/5</v>
      </c>
      <c r="C87" s="1" t="str">
        <f>VLOOKUP(A87,数据库!A:H,3,FALSE)</f>
        <v>对讲机/L</v>
      </c>
      <c r="D87" s="1" t="str">
        <f>VLOOKUP(A87,数据库!A:H,6,FALSE)</f>
        <v>5556T</v>
      </c>
      <c r="E87" s="1" t="str">
        <f>VLOOKUP(A87,数据库!A:H,7,FALSE)</f>
        <v>红4(遥/372:蓝4)</v>
      </c>
      <c r="F87" s="1" t="str">
        <f>VLOOKUP(A87,数据库!A:H,4,FALSE)</f>
        <v>标准</v>
      </c>
      <c r="G87" s="7" t="str">
        <f>VLOOKUP(A87,数据库!A:H,5,FALSE)</f>
        <v>0.5黑</v>
      </c>
      <c r="H87" s="7" t="e">
        <f>VLOOKUP(A87,数据库!A:J,12,FALSE)</f>
        <v>#REF!</v>
      </c>
      <c r="I87" s="7">
        <f>VLOOKUP(A87,数据库!A:I,8,FALSE)</f>
        <v>1120</v>
      </c>
      <c r="J87" s="7">
        <f>VLOOKUP(A87,数据库!A:I,9,FALSE)</f>
        <v>0</v>
      </c>
      <c r="K87" s="7" t="e">
        <f>VLOOKUP(A87,数据库!A:I,10,FALSE)</f>
        <v>#REF!</v>
      </c>
    </row>
    <row r="88" spans="1:11" ht="20.25" customHeight="1" x14ac:dyDescent="0.15">
      <c r="A88" s="7">
        <v>40</v>
      </c>
      <c r="B88" s="1" t="str">
        <f>VLOOKUP(A88,数据库!A:H,2,FALSE)</f>
        <v>J1/1</v>
      </c>
      <c r="C88" s="1" t="str">
        <f>VLOOKUP(A88,数据库!A:H,3,FALSE)</f>
        <v>PE</v>
      </c>
      <c r="D88" s="1" t="str">
        <f>VLOOKUP(A88,数据库!A:H,6,FALSE)</f>
        <v>5556T</v>
      </c>
      <c r="E88" s="1" t="str">
        <f>VLOOKUP(A88,数据库!A:H,7,FALSE)</f>
        <v>红6圆</v>
      </c>
      <c r="F88" s="1" t="str">
        <f>VLOOKUP(A88,数据库!A:H,4,FALSE)</f>
        <v>标准</v>
      </c>
      <c r="G88" s="7" t="str">
        <f>VLOOKUP(A88,数据库!A:H,5,FALSE)</f>
        <v>0.75黄绿</v>
      </c>
      <c r="H88" s="7" t="e">
        <f>VLOOKUP(A88,数据库!A:J,12,FALSE)</f>
        <v>#REF!</v>
      </c>
      <c r="I88" s="7">
        <f>VLOOKUP(A88,数据库!A:I,8,FALSE)</f>
        <v>1310</v>
      </c>
      <c r="J88" s="7">
        <f>VLOOKUP(A88,数据库!A:I,9,FALSE)</f>
        <v>0</v>
      </c>
      <c r="K88" s="7" t="e">
        <f>VLOOKUP(A88,数据库!A:I,10,FALSE)</f>
        <v>#REF!</v>
      </c>
    </row>
    <row r="89" spans="1:11" ht="20.25" customHeight="1" x14ac:dyDescent="0.15">
      <c r="A89" s="7">
        <v>41</v>
      </c>
      <c r="B89" s="1" t="str">
        <f>VLOOKUP(A89,数据库!A:H,2,FALSE)</f>
        <v>J1/3</v>
      </c>
      <c r="C89" s="1" t="str">
        <f>VLOOKUP(A89,数据库!A:H,3,FALSE)</f>
        <v>LBQ/L3'(7)</v>
      </c>
      <c r="D89" s="1" t="str">
        <f>VLOOKUP(A89,数据库!A:H,6,FALSE)</f>
        <v>5556T</v>
      </c>
      <c r="E89" s="1" t="str">
        <f>VLOOKUP(A89,数据库!A:H,7,FALSE)</f>
        <v>红6圆</v>
      </c>
      <c r="F89" s="1" t="str">
        <f>VLOOKUP(A89,数据库!A:H,4,FALSE)</f>
        <v>有滤波器时</v>
      </c>
      <c r="G89" s="7" t="str">
        <f>VLOOKUP(A89,数据库!A:H,5,FALSE)</f>
        <v>0.75黑</v>
      </c>
      <c r="H89" s="7" t="e">
        <f>VLOOKUP(A89,数据库!A:J,12,FALSE)</f>
        <v>#REF!</v>
      </c>
      <c r="I89" s="7">
        <f>VLOOKUP(A89,数据库!A:I,8,FALSE)</f>
        <v>1660</v>
      </c>
      <c r="J89" s="7" t="str">
        <f>VLOOKUP(A89,数据库!A:I,9,FALSE)</f>
        <v>随BOM明细表</v>
      </c>
      <c r="K89" s="7" t="e">
        <f>VLOOKUP(A89,数据库!A:I,10,FALSE)</f>
        <v>#REF!</v>
      </c>
    </row>
    <row r="90" spans="1:11" ht="20.25" customHeight="1" x14ac:dyDescent="0.15">
      <c r="A90" s="7">
        <v>42</v>
      </c>
      <c r="B90" s="1" t="str">
        <f>VLOOKUP(A90,数据库!A:H,2,FALSE)</f>
        <v>J1/3</v>
      </c>
      <c r="C90" s="1" t="str">
        <f>VLOOKUP(A90,数据库!A:H,3,FALSE)</f>
        <v>端子排/T</v>
      </c>
      <c r="D90" s="1" t="str">
        <f>VLOOKUP(A90,数据库!A:H,6,FALSE)</f>
        <v>5556T</v>
      </c>
      <c r="E90" s="1" t="str">
        <f>VLOOKUP(A90,数据库!A:H,7,FALSE)</f>
        <v>半剥13</v>
      </c>
      <c r="F90" s="1" t="str">
        <f>VLOOKUP(A90,数据库!A:H,4,FALSE)</f>
        <v>无滤波器时</v>
      </c>
      <c r="G90" s="7" t="str">
        <f>VLOOKUP(A90,数据库!A:H,5,FALSE)</f>
        <v>0.75黑</v>
      </c>
      <c r="H90" s="7" t="e">
        <f>VLOOKUP(A90,数据库!A:J,12,FALSE)</f>
        <v>#REF!</v>
      </c>
      <c r="I90" s="7">
        <f>VLOOKUP(A90,数据库!A:I,8,FALSE)</f>
        <v>1660</v>
      </c>
      <c r="J90" s="7">
        <f>VLOOKUP(A90,数据库!A:I,9,FALSE)</f>
        <v>0</v>
      </c>
      <c r="K90" s="7" t="e">
        <f>VLOOKUP(A90,数据库!A:I,10,FALSE)</f>
        <v>#REF!</v>
      </c>
    </row>
    <row r="91" spans="1:11" ht="20.25" customHeight="1" x14ac:dyDescent="0.15">
      <c r="A91" s="297" t="s">
        <v>594</v>
      </c>
      <c r="B91" s="298"/>
      <c r="C91" s="298"/>
      <c r="D91" s="298"/>
      <c r="E91" s="298"/>
      <c r="F91" s="298"/>
      <c r="G91" s="298"/>
      <c r="H91" s="298"/>
      <c r="I91" s="298"/>
      <c r="J91" s="298"/>
      <c r="K91" s="299"/>
    </row>
    <row r="92" spans="1:11" ht="20.25" customHeight="1" x14ac:dyDescent="0.15">
      <c r="A92" s="7">
        <v>43</v>
      </c>
      <c r="B92" s="1" t="str">
        <f>VLOOKUP(A92,数据库!A:H,2,FALSE)</f>
        <v>J1/4</v>
      </c>
      <c r="C92" s="1" t="str">
        <f>VLOOKUP(A92,数据库!A:H,3,FALSE)</f>
        <v>FJK/24</v>
      </c>
      <c r="D92" s="1" t="str">
        <f>VLOOKUP(A92,数据库!A:H,6,FALSE)</f>
        <v>5556T</v>
      </c>
      <c r="E92" s="1" t="str">
        <f>VLOOKUP(A92,数据库!A:H,7,FALSE)</f>
        <v>红4</v>
      </c>
      <c r="F92" s="1" t="str">
        <f>VLOOKUP(A92,数据库!A:H,4,FALSE)</f>
        <v>标准</v>
      </c>
      <c r="G92" s="7" t="str">
        <f>VLOOKUP(A92,数据库!A:H,5,FALSE)</f>
        <v>0.75黑</v>
      </c>
      <c r="H92" s="7" t="e">
        <f>VLOOKUP(A92,数据库!A:J,12,FALSE)</f>
        <v>#REF!</v>
      </c>
      <c r="I92" s="7">
        <f>VLOOKUP(A92,数据库!A:I,8,FALSE)</f>
        <v>430</v>
      </c>
      <c r="J92" s="7">
        <f>VLOOKUP(A92,数据库!A:I,9,FALSE)</f>
        <v>0</v>
      </c>
      <c r="K92" s="7" t="e">
        <f>VLOOKUP(A92,数据库!A:I,10,FALSE)</f>
        <v>#REF!</v>
      </c>
    </row>
    <row r="93" spans="1:11" ht="20.25" customHeight="1" x14ac:dyDescent="0.15">
      <c r="A93" s="7">
        <v>44</v>
      </c>
      <c r="B93" s="1" t="str">
        <f>VLOOKUP(A93,数据库!A:H,2,FALSE)</f>
        <v>J1/6</v>
      </c>
      <c r="C93" s="1" t="str">
        <f>VLOOKUP(A93,数据库!A:H,3,FALSE)</f>
        <v>BZC/4</v>
      </c>
      <c r="D93" s="1" t="str">
        <f>VLOOKUP(A93,数据库!A:H,6,FALSE)</f>
        <v>红4</v>
      </c>
      <c r="E93" s="1" t="str">
        <f>VLOOKUP(A93,数据库!A:H,7,FALSE)</f>
        <v>红4</v>
      </c>
      <c r="F93" s="1" t="str">
        <f>VLOOKUP(A93,数据库!A:H,4,FALSE)</f>
        <v>标准</v>
      </c>
      <c r="G93" s="7" t="str">
        <f>VLOOKUP(A93,数据库!A:H,5,FALSE)</f>
        <v>0.5黑</v>
      </c>
      <c r="H93" s="7" t="e">
        <f>VLOOKUP(A93,数据库!A:J,12,FALSE)</f>
        <v>#REF!</v>
      </c>
      <c r="I93" s="7">
        <f>VLOOKUP(A93,数据库!A:I,8,FALSE)</f>
        <v>960</v>
      </c>
      <c r="J93" s="7">
        <f>VLOOKUP(A93,数据库!A:I,9,FALSE)</f>
        <v>0</v>
      </c>
      <c r="K93" s="7" t="e">
        <f>VLOOKUP(A93,数据库!A:I,10,FALSE)</f>
        <v>#REF!</v>
      </c>
    </row>
    <row r="94" spans="1:11" ht="20.25" customHeight="1" x14ac:dyDescent="0.15">
      <c r="A94" s="7">
        <v>45</v>
      </c>
      <c r="B94" s="1" t="str">
        <f>VLOOKUP(A94,数据库!A:H,2,FALSE)</f>
        <v>J1/9</v>
      </c>
      <c r="C94" s="1" t="str">
        <f>VLOOKUP(A94,数据库!A:H,3,FALSE)</f>
        <v>LBQ/N'(8)</v>
      </c>
      <c r="D94" s="1" t="str">
        <f>VLOOKUP(A94,数据库!A:H,6,FALSE)</f>
        <v>5556T</v>
      </c>
      <c r="E94" s="1" t="str">
        <f>VLOOKUP(A94,数据库!A:H,7,FALSE)</f>
        <v>红6圆</v>
      </c>
      <c r="F94" s="1" t="str">
        <f>VLOOKUP(A94,数据库!A:H,4,FALSE)</f>
        <v>有滤波器时</v>
      </c>
      <c r="G94" s="7" t="str">
        <f>VLOOKUP(A94,数据库!A:H,5,FALSE)</f>
        <v>0.75黑</v>
      </c>
      <c r="H94" s="7" t="e">
        <f>VLOOKUP(A94,数据库!A:J,12,FALSE)</f>
        <v>#REF!</v>
      </c>
      <c r="I94" s="7">
        <f>VLOOKUP(A94,数据库!A:I,8,FALSE)</f>
        <v>1670</v>
      </c>
      <c r="J94" s="7" t="str">
        <f>VLOOKUP(A94,数据库!A:I,9,FALSE)</f>
        <v>随BOM明细表</v>
      </c>
      <c r="K94" s="7" t="e">
        <f>VLOOKUP(A94,数据库!A:I,10,FALSE)</f>
        <v>#REF!</v>
      </c>
    </row>
    <row r="95" spans="1:11" ht="20.25" customHeight="1" x14ac:dyDescent="0.15">
      <c r="A95" s="7">
        <v>46</v>
      </c>
      <c r="B95" s="1" t="str">
        <f>VLOOKUP(A95,数据库!A:H,2,FALSE)</f>
        <v>J1/9</v>
      </c>
      <c r="C95" s="1" t="str">
        <f>VLOOKUP(A95,数据库!A:H,3,FALSE)</f>
        <v>端子排/N</v>
      </c>
      <c r="D95" s="1" t="str">
        <f>VLOOKUP(A95,数据库!A:H,6,FALSE)</f>
        <v>5556T</v>
      </c>
      <c r="E95" s="1" t="str">
        <f>VLOOKUP(A95,数据库!A:H,7,FALSE)</f>
        <v>101蓝针</v>
      </c>
      <c r="F95" s="1" t="str">
        <f>VLOOKUP(A95,数据库!A:H,4,FALSE)</f>
        <v>无滤波器时</v>
      </c>
      <c r="G95" s="7" t="str">
        <f>VLOOKUP(A95,数据库!A:H,5,FALSE)</f>
        <v>0.75黑</v>
      </c>
      <c r="H95" s="7" t="e">
        <f>VLOOKUP(A95,数据库!A:J,12,FALSE)</f>
        <v>#REF!</v>
      </c>
      <c r="I95" s="7">
        <f>VLOOKUP(A95,数据库!A:I,8,FALSE)</f>
        <v>1670</v>
      </c>
      <c r="J95" s="7">
        <f>VLOOKUP(A95,数据库!A:I,9,FALSE)</f>
        <v>0</v>
      </c>
      <c r="K95" s="7" t="e">
        <f>VLOOKUP(A95,数据库!A:I,10,FALSE)</f>
        <v>#REF!</v>
      </c>
    </row>
    <row r="96" spans="1:11" ht="20.25" customHeight="1" x14ac:dyDescent="0.15">
      <c r="A96" s="297" t="s">
        <v>862</v>
      </c>
      <c r="B96" s="298"/>
      <c r="C96" s="298"/>
      <c r="D96" s="298"/>
      <c r="E96" s="298"/>
      <c r="F96" s="298"/>
      <c r="G96" s="298"/>
      <c r="H96" s="298"/>
      <c r="I96" s="298"/>
      <c r="J96" s="298"/>
      <c r="K96" s="299"/>
    </row>
    <row r="97" spans="1:11" ht="20.25" customHeight="1" x14ac:dyDescent="0.15">
      <c r="A97" s="7">
        <v>47</v>
      </c>
      <c r="B97" s="1" t="str">
        <f>VLOOKUP(A97,数据库!A:H,2,FALSE)</f>
        <v>J1/12</v>
      </c>
      <c r="C97" s="1" t="str">
        <f>VLOOKUP(A97,数据库!A:H,3,FALSE)</f>
        <v>BZC/2</v>
      </c>
      <c r="D97" s="1" t="str">
        <f>VLOOKUP(A97,数据库!A:H,6,FALSE)</f>
        <v>红4</v>
      </c>
      <c r="E97" s="1" t="str">
        <f>VLOOKUP(A97,数据库!A:H,7,FALSE)</f>
        <v>红4</v>
      </c>
      <c r="F97" s="1" t="str">
        <f>VLOOKUP(A97,数据库!A:H,4,FALSE)</f>
        <v>标准</v>
      </c>
      <c r="G97" s="7" t="str">
        <f>VLOOKUP(A97,数据库!A:H,5,FALSE)</f>
        <v>0.5黑</v>
      </c>
      <c r="H97" s="7" t="e">
        <f>VLOOKUP(A97,数据库!A:J,12,FALSE)</f>
        <v>#REF!</v>
      </c>
      <c r="I97" s="7">
        <f>VLOOKUP(A97,数据库!A:I,8,FALSE)</f>
        <v>970</v>
      </c>
      <c r="J97" s="7">
        <f>VLOOKUP(A97,数据库!A:I,9,FALSE)</f>
        <v>0</v>
      </c>
      <c r="K97" s="7" t="e">
        <f>VLOOKUP(A97,数据库!A:I,10,FALSE)</f>
        <v>#REF!</v>
      </c>
    </row>
    <row r="98" spans="1:11" ht="20.25" customHeight="1" x14ac:dyDescent="0.15">
      <c r="A98" s="7">
        <v>48</v>
      </c>
      <c r="B98" s="1" t="str">
        <f>VLOOKUP(A98,数据库!A:H,2,FALSE)</f>
        <v>J2/1</v>
      </c>
      <c r="C98" s="1" t="str">
        <f>VLOOKUP(A98,数据库!A:H,3,FALSE)</f>
        <v>KDP1/2</v>
      </c>
      <c r="D98" s="1" t="str">
        <f>VLOOKUP(A98,数据库!A:H,6,FALSE)</f>
        <v>5556T</v>
      </c>
      <c r="E98" s="1" t="str">
        <f>VLOOKUP(A98,数据库!A:H,7,FALSE)</f>
        <v>5556T</v>
      </c>
      <c r="F98" s="1" t="str">
        <f>VLOOKUP(A98,数据库!A:H,4,FALSE)</f>
        <v>标准（无机房）</v>
      </c>
      <c r="G98" s="7" t="str">
        <f>VLOOKUP(A98,数据库!A:H,5,FALSE)</f>
        <v>0.5黑</v>
      </c>
      <c r="H98" s="7" t="e">
        <f>VLOOKUP(A98,数据库!A:J,12,FALSE)</f>
        <v>#REF!</v>
      </c>
      <c r="I98" s="7">
        <f>VLOOKUP(A98,数据库!A:I,8,FALSE)</f>
        <v>1050</v>
      </c>
      <c r="J98" s="7">
        <f>VLOOKUP(A98,数据库!A:I,9,FALSE)</f>
        <v>0</v>
      </c>
      <c r="K98" s="7" t="e">
        <f>VLOOKUP(A98,数据库!A:I,10,FALSE)</f>
        <v>#REF!</v>
      </c>
    </row>
    <row r="99" spans="1:11" ht="20.25" customHeight="1" x14ac:dyDescent="0.15">
      <c r="A99" s="7">
        <v>49</v>
      </c>
      <c r="B99" s="1" t="str">
        <f>VLOOKUP(A99,数据库!A:H,2,FALSE)</f>
        <v>J2/3</v>
      </c>
      <c r="C99" s="1" t="str">
        <f>VLOOKUP(A99,数据库!A:H,3,FALSE)</f>
        <v>KDP2/2</v>
      </c>
      <c r="D99" s="1" t="str">
        <f>VLOOKUP(A99,数据库!A:H,6,FALSE)</f>
        <v>5556T</v>
      </c>
      <c r="E99" s="1" t="str">
        <f>VLOOKUP(A99,数据库!A:H,7,FALSE)</f>
        <v>5556T</v>
      </c>
      <c r="F99" s="1" t="str">
        <f>VLOOKUP(A99,数据库!A:H,4,FALSE)</f>
        <v>标准</v>
      </c>
      <c r="G99" s="7" t="str">
        <f>VLOOKUP(A99,数据库!A:H,5,FALSE)</f>
        <v>0.5黑</v>
      </c>
      <c r="H99" s="7" t="e">
        <f>VLOOKUP(A99,数据库!A:J,12,FALSE)</f>
        <v>#REF!</v>
      </c>
      <c r="I99" s="7">
        <f>VLOOKUP(A99,数据库!A:I,8,FALSE)</f>
        <v>1080</v>
      </c>
      <c r="J99" s="7">
        <f>VLOOKUP(A99,数据库!A:I,9,FALSE)</f>
        <v>0</v>
      </c>
      <c r="K99" s="7" t="e">
        <f>VLOOKUP(A99,数据库!A:I,10,FALSE)</f>
        <v>#REF!</v>
      </c>
    </row>
    <row r="100" spans="1:11" ht="20.25" customHeight="1" x14ac:dyDescent="0.15">
      <c r="A100" s="7">
        <v>50</v>
      </c>
      <c r="B100" s="1" t="str">
        <f>VLOOKUP(A100,数据库!A:H,2,FALSE)</f>
        <v>J2/5</v>
      </c>
      <c r="C100" s="1" t="str">
        <f>VLOOKUP(A100,数据库!A:H,3,FALSE)</f>
        <v>CE24</v>
      </c>
      <c r="D100" s="1" t="str">
        <f>VLOOKUP(A100,数据库!A:H,6,FALSE)</f>
        <v>半剥8</v>
      </c>
      <c r="E100" s="1" t="str">
        <f>VLOOKUP(A100,数据库!A:H,7,FALSE)</f>
        <v>半剥13</v>
      </c>
      <c r="F100" s="1" t="str">
        <f>VLOOKUP(A100,数据库!A:H,4,FALSE)</f>
        <v>标准</v>
      </c>
      <c r="G100" s="7" t="str">
        <f>VLOOKUP(A100,数据库!A:H,5,FALSE)</f>
        <v>0.5黑</v>
      </c>
      <c r="H100" s="7" t="e">
        <f>VLOOKUP(A100,数据库!A:J,12,FALSE)</f>
        <v>#REF!</v>
      </c>
      <c r="I100" s="7">
        <f>VLOOKUP(A100,数据库!A:I,8,FALSE)</f>
        <v>760</v>
      </c>
      <c r="J100" s="7" t="str">
        <f>VLOOKUP(A100,数据库!A:I,9,FALSE)</f>
        <v>CE24短接</v>
      </c>
      <c r="K100" s="7" t="e">
        <f>VLOOKUP(A100,数据库!A:I,10,FALSE)</f>
        <v>#REF!</v>
      </c>
    </row>
    <row r="101" spans="1:11" ht="20.25" customHeight="1" x14ac:dyDescent="0.15">
      <c r="A101" s="7">
        <v>51</v>
      </c>
      <c r="B101" s="1" t="str">
        <f>VLOOKUP(A101,数据库!A:H,2,FALSE)</f>
        <v>J2/7</v>
      </c>
      <c r="C101" s="1" t="str">
        <f>VLOOKUP(A101,数据库!A:H,3,FALSE)</f>
        <v>KDP1/1</v>
      </c>
      <c r="D101" s="1" t="str">
        <f>VLOOKUP(A101,数据库!A:H,6,FALSE)</f>
        <v>5556T</v>
      </c>
      <c r="E101" s="1" t="str">
        <f>VLOOKUP(A101,数据库!A:H,7,FALSE)</f>
        <v>5556T</v>
      </c>
      <c r="F101" s="1" t="str">
        <f>VLOOKUP(A101,数据库!A:H,4,FALSE)</f>
        <v>标准（无机房）</v>
      </c>
      <c r="G101" s="7" t="str">
        <f>VLOOKUP(A101,数据库!A:H,5,FALSE)</f>
        <v>0.5黑</v>
      </c>
      <c r="H101" s="7" t="e">
        <f>VLOOKUP(A101,数据库!A:J,12,FALSE)</f>
        <v>#REF!</v>
      </c>
      <c r="I101" s="7">
        <f>VLOOKUP(A101,数据库!A:I,8,FALSE)</f>
        <v>1050</v>
      </c>
      <c r="J101" s="7">
        <f>VLOOKUP(A101,数据库!A:I,9,FALSE)</f>
        <v>0</v>
      </c>
      <c r="K101" s="7" t="e">
        <f>VLOOKUP(A101,数据库!A:I,10,FALSE)</f>
        <v>#REF!</v>
      </c>
    </row>
    <row r="102" spans="1:11" ht="20.25" customHeight="1" x14ac:dyDescent="0.15">
      <c r="A102" s="7">
        <v>52</v>
      </c>
      <c r="B102" s="1" t="str">
        <f>VLOOKUP(A102,数据库!A:H,2,FALSE)</f>
        <v>J2/8</v>
      </c>
      <c r="C102" s="1" t="str">
        <f>VLOOKUP(A102,数据库!A:H,3,FALSE)</f>
        <v>KDP1/7</v>
      </c>
      <c r="D102" s="1" t="str">
        <f>VLOOKUP(A102,数据库!A:H,6,FALSE)</f>
        <v>5556T</v>
      </c>
      <c r="E102" s="1" t="str">
        <f>VLOOKUP(A102,数据库!A:H,7,FALSE)</f>
        <v>5556T</v>
      </c>
      <c r="F102" s="1" t="str">
        <f>VLOOKUP(A102,数据库!A:H,4,FALSE)</f>
        <v>标准（无机房）</v>
      </c>
      <c r="G102" s="7" t="str">
        <f>VLOOKUP(A102,数据库!A:H,5,FALSE)</f>
        <v>0.5黑</v>
      </c>
      <c r="H102" s="7" t="e">
        <f>VLOOKUP(A102,数据库!A:J,12,FALSE)</f>
        <v>#REF!</v>
      </c>
      <c r="I102" s="7">
        <f>VLOOKUP(A102,数据库!A:I,8,FALSE)</f>
        <v>1050</v>
      </c>
      <c r="J102" s="7">
        <f>VLOOKUP(A102,数据库!A:I,9,FALSE)</f>
        <v>0</v>
      </c>
      <c r="K102" s="7" t="e">
        <f>VLOOKUP(A102,数据库!A:I,10,FALSE)</f>
        <v>#REF!</v>
      </c>
    </row>
    <row r="103" spans="1:11" ht="20.25" customHeight="1" x14ac:dyDescent="0.15">
      <c r="A103" s="7">
        <v>53</v>
      </c>
      <c r="B103" s="1" t="str">
        <f>VLOOKUP(A103,数据库!A:H,2,FALSE)</f>
        <v>J2/10</v>
      </c>
      <c r="C103" s="1" t="str">
        <f>VLOOKUP(A103,数据库!A:H,3,FALSE)</f>
        <v>KDP2/8</v>
      </c>
      <c r="D103" s="1" t="str">
        <f>VLOOKUP(A103,数据库!A:H,6,FALSE)</f>
        <v>5556T</v>
      </c>
      <c r="E103" s="1" t="str">
        <f>VLOOKUP(A103,数据库!A:H,7,FALSE)</f>
        <v>5556T</v>
      </c>
      <c r="F103" s="1" t="str">
        <f>VLOOKUP(A103,数据库!A:H,4,FALSE)</f>
        <v>标准</v>
      </c>
      <c r="G103" s="7" t="str">
        <f>VLOOKUP(A103,数据库!A:H,5,FALSE)</f>
        <v>0.5黑</v>
      </c>
      <c r="H103" s="7" t="e">
        <f>VLOOKUP(A103,数据库!A:J,12,FALSE)</f>
        <v>#REF!</v>
      </c>
      <c r="I103" s="7" t="str">
        <f>VLOOKUP(A103,数据库!A:I,8,FALSE)</f>
        <v>1080</v>
      </c>
      <c r="J103" s="7">
        <f>VLOOKUP(A103,数据库!A:I,9,FALSE)</f>
        <v>0</v>
      </c>
      <c r="K103" s="7" t="e">
        <f>VLOOKUP(A103,数据库!A:I,10,FALSE)</f>
        <v>#REF!</v>
      </c>
    </row>
    <row r="104" spans="1:11" ht="20.25" customHeight="1" x14ac:dyDescent="0.15">
      <c r="A104" s="7">
        <v>54</v>
      </c>
      <c r="B104" s="1" t="str">
        <f>VLOOKUP(A104,数据库!A:H,2,FALSE)</f>
        <v>J2/11</v>
      </c>
      <c r="C104" s="1" t="str">
        <f>VLOOKUP(A104,数据库!A:H,3,FALSE)</f>
        <v>KDP2/5</v>
      </c>
      <c r="D104" s="1" t="str">
        <f>VLOOKUP(A104,数据库!A:H,6,FALSE)</f>
        <v>5556T</v>
      </c>
      <c r="E104" s="1" t="str">
        <f>VLOOKUP(A104,数据库!A:H,7,FALSE)</f>
        <v>5556T</v>
      </c>
      <c r="F104" s="1" t="str">
        <f>VLOOKUP(A104,数据库!A:H,4,FALSE)</f>
        <v>标准</v>
      </c>
      <c r="G104" s="7" t="str">
        <f>VLOOKUP(A104,数据库!A:H,5,FALSE)</f>
        <v>0.5黑</v>
      </c>
      <c r="H104" s="7" t="e">
        <f>VLOOKUP(A104,数据库!A:J,12,FALSE)</f>
        <v>#REF!</v>
      </c>
      <c r="I104" s="7" t="str">
        <f>VLOOKUP(A104,数据库!A:I,8,FALSE)</f>
        <v>1080</v>
      </c>
      <c r="J104" s="7">
        <f>VLOOKUP(A104,数据库!A:I,9,FALSE)</f>
        <v>0</v>
      </c>
      <c r="K104" s="7" t="e">
        <f>VLOOKUP(A104,数据库!A:I,10,FALSE)</f>
        <v>#REF!</v>
      </c>
    </row>
    <row r="105" spans="1:11" ht="20.25" customHeight="1" x14ac:dyDescent="0.15">
      <c r="A105" s="7">
        <v>55</v>
      </c>
      <c r="B105" s="1" t="str">
        <f>VLOOKUP(A105,数据库!A:H,2,FALSE)</f>
        <v>J2/12</v>
      </c>
      <c r="C105" s="1" t="str">
        <f>VLOOKUP(A105,数据库!A:H,3,FALSE)</f>
        <v>KDP2/6</v>
      </c>
      <c r="D105" s="1" t="str">
        <f>VLOOKUP(A105,数据库!A:H,6,FALSE)</f>
        <v>5556T</v>
      </c>
      <c r="E105" s="1" t="str">
        <f>VLOOKUP(A105,数据库!A:H,7,FALSE)</f>
        <v>5556T</v>
      </c>
      <c r="F105" s="1" t="str">
        <f>VLOOKUP(A105,数据库!A:H,4,FALSE)</f>
        <v>标准</v>
      </c>
      <c r="G105" s="7" t="str">
        <f>VLOOKUP(A105,数据库!A:H,5,FALSE)</f>
        <v>0.5黑</v>
      </c>
      <c r="H105" s="7" t="e">
        <f>VLOOKUP(A105,数据库!A:J,12,FALSE)</f>
        <v>#REF!</v>
      </c>
      <c r="I105" s="7" t="str">
        <f>VLOOKUP(A105,数据库!A:I,8,FALSE)</f>
        <v>1080</v>
      </c>
      <c r="J105" s="7">
        <f>VLOOKUP(A105,数据库!A:I,9,FALSE)</f>
        <v>0</v>
      </c>
      <c r="K105" s="7" t="e">
        <f>VLOOKUP(A105,数据库!A:I,10,FALSE)</f>
        <v>#REF!</v>
      </c>
    </row>
    <row r="106" spans="1:11" ht="20.25" customHeight="1" x14ac:dyDescent="0.15">
      <c r="A106" s="7">
        <v>56</v>
      </c>
      <c r="B106" s="1" t="str">
        <f>VLOOKUP(A106,数据库!A:H,2,FALSE)</f>
        <v>J2/14</v>
      </c>
      <c r="C106" s="1" t="str">
        <f>VLOOKUP(A106,数据库!A:H,3,FALSE)</f>
        <v>KDP1/6</v>
      </c>
      <c r="D106" s="1" t="str">
        <f>VLOOKUP(A106,数据库!A:H,6,FALSE)</f>
        <v>5556T</v>
      </c>
      <c r="E106" s="1" t="str">
        <f>VLOOKUP(A106,数据库!A:H,7,FALSE)</f>
        <v>5556T</v>
      </c>
      <c r="F106" s="1" t="str">
        <f>VLOOKUP(A106,数据库!A:H,4,FALSE)</f>
        <v>标准（无机房）</v>
      </c>
      <c r="G106" s="7" t="str">
        <f>VLOOKUP(A106,数据库!A:H,5,FALSE)</f>
        <v>0.5黑</v>
      </c>
      <c r="H106" s="7" t="e">
        <f>VLOOKUP(A106,数据库!A:J,12,FALSE)</f>
        <v>#REF!</v>
      </c>
      <c r="I106" s="7">
        <f>VLOOKUP(A106,数据库!A:I,8,FALSE)</f>
        <v>1050</v>
      </c>
      <c r="J106" s="7">
        <f>VLOOKUP(A106,数据库!A:I,9,FALSE)</f>
        <v>0</v>
      </c>
      <c r="K106" s="7" t="e">
        <f>VLOOKUP(A106,数据库!A:I,10,FALSE)</f>
        <v>#REF!</v>
      </c>
    </row>
    <row r="107" spans="1:11" ht="20.25" customHeight="1" x14ac:dyDescent="0.15">
      <c r="A107" s="297" t="s">
        <v>309</v>
      </c>
      <c r="B107" s="298"/>
      <c r="C107" s="298"/>
      <c r="D107" s="298"/>
      <c r="E107" s="298"/>
      <c r="F107" s="298"/>
      <c r="G107" s="298"/>
      <c r="H107" s="298"/>
      <c r="I107" s="298"/>
      <c r="J107" s="298"/>
      <c r="K107" s="299"/>
    </row>
    <row r="108" spans="1:11" ht="20.25" customHeight="1" x14ac:dyDescent="0.15">
      <c r="A108" s="7">
        <v>57</v>
      </c>
      <c r="B108" s="1" t="str">
        <f>VLOOKUP(A108,数据库!A:H,2,FALSE)</f>
        <v>SZDY/E1/3</v>
      </c>
      <c r="C108" s="1" t="str">
        <f>VLOOKUP(A108,数据库!A:H,3,FALSE)</f>
        <v>KP/3</v>
      </c>
      <c r="D108" s="1" t="str">
        <f>VLOOKUP(A108,数据库!A:H,6,FALSE)</f>
        <v>5556T</v>
      </c>
      <c r="E108" s="1" t="str">
        <f>VLOOKUP(A108,数据库!A:H,7,FALSE)</f>
        <v>5556T</v>
      </c>
      <c r="F108" s="1" t="str">
        <f>VLOOKUP(A108,数据库!A:H,4,FALSE)</f>
        <v>无机房</v>
      </c>
      <c r="G108" s="7" t="str">
        <f>VLOOKUP(A108,数据库!A:H,5,FALSE)</f>
        <v>0.75黑</v>
      </c>
      <c r="H108" s="7" t="e">
        <f>VLOOKUP(A108,数据库!A:J,12,FALSE)</f>
        <v>#REF!</v>
      </c>
      <c r="I108" s="7">
        <f>VLOOKUP(A108,数据库!A:I,8,FALSE)</f>
        <v>960</v>
      </c>
      <c r="J108" s="7" t="str">
        <f>VLOOKUP(A108,数据库!A:I,9,FALSE)</f>
        <v xml:space="preserve"> 14插头实物使用5556T</v>
      </c>
      <c r="K108" s="7" t="e">
        <f>VLOOKUP(A108,数据库!A:I,10,FALSE)</f>
        <v>#REF!</v>
      </c>
    </row>
    <row r="109" spans="1:11" ht="20.25" customHeight="1" x14ac:dyDescent="0.15">
      <c r="A109" s="7">
        <v>58</v>
      </c>
      <c r="B109" s="1" t="str">
        <f>VLOOKUP(A109,数据库!A:H,2,FALSE)</f>
        <v>SZDY/E1/3</v>
      </c>
      <c r="C109" s="1" t="str">
        <f>VLOOKUP(A109,数据库!A:H,3,FALSE)</f>
        <v>J1/10</v>
      </c>
      <c r="D109" s="1">
        <f>VLOOKUP(A109,数据库!A:H,6,FALSE)</f>
        <v>0</v>
      </c>
      <c r="E109" s="1" t="str">
        <f>VLOOKUP(A109,数据库!A:H,7,FALSE)</f>
        <v>5556T</v>
      </c>
      <c r="F109" s="1" t="str">
        <f>VLOOKUP(A109,数据库!A:H,4,FALSE)</f>
        <v>无机房</v>
      </c>
      <c r="G109" s="7" t="str">
        <f>VLOOKUP(A109,数据库!A:H,5,FALSE)</f>
        <v>0.75黑</v>
      </c>
      <c r="H109" s="7" t="e">
        <f>VLOOKUP(A109,数据库!A:J,12,FALSE)</f>
        <v>#REF!</v>
      </c>
      <c r="I109" s="7">
        <f>VLOOKUP(A109,数据库!A:I,8,FALSE)</f>
        <v>1250</v>
      </c>
      <c r="J109" s="7">
        <f>VLOOKUP(A109,数据库!A:I,9,FALSE)</f>
        <v>0</v>
      </c>
      <c r="K109" s="7" t="e">
        <f>VLOOKUP(A109,数据库!A:I,10,FALSE)</f>
        <v>#REF!</v>
      </c>
    </row>
    <row r="110" spans="1:11" ht="20.25" customHeight="1" x14ac:dyDescent="0.15">
      <c r="A110" s="7">
        <v>59</v>
      </c>
      <c r="B110" s="1" t="str">
        <f>VLOOKUP(A110,数据库!A:H,2,FALSE)</f>
        <v>SZDY/E1/4</v>
      </c>
      <c r="C110" s="1" t="str">
        <f>VLOOKUP(A110,数据库!A:H,3,FALSE)</f>
        <v>KP/1</v>
      </c>
      <c r="D110" s="1" t="str">
        <f>VLOOKUP(A110,数据库!A:H,6,FALSE)</f>
        <v>5556T</v>
      </c>
      <c r="E110" s="1" t="str">
        <f>VLOOKUP(A110,数据库!A:H,7,FALSE)</f>
        <v>5556T</v>
      </c>
      <c r="F110" s="1" t="str">
        <f>VLOOKUP(A110,数据库!A:H,4,FALSE)</f>
        <v>无机房</v>
      </c>
      <c r="G110" s="7" t="str">
        <f>VLOOKUP(A110,数据库!A:H,5,FALSE)</f>
        <v>0.75黑</v>
      </c>
      <c r="H110" s="7" t="e">
        <f>VLOOKUP(A110,数据库!A:J,12,FALSE)</f>
        <v>#REF!</v>
      </c>
      <c r="I110" s="7">
        <f>VLOOKUP(A110,数据库!A:I,8,FALSE)</f>
        <v>960</v>
      </c>
      <c r="J110" s="7">
        <f>VLOOKUP(A110,数据库!A:I,9,FALSE)</f>
        <v>0</v>
      </c>
      <c r="K110" s="7" t="e">
        <f>VLOOKUP(A110,数据库!A:I,10,FALSE)</f>
        <v>#REF!</v>
      </c>
    </row>
    <row r="111" spans="1:11" ht="20.25" customHeight="1" x14ac:dyDescent="0.15">
      <c r="A111" s="7">
        <v>60</v>
      </c>
      <c r="B111" s="1" t="str">
        <f>VLOOKUP(A111,数据库!A:H,2,FALSE)</f>
        <v>SZDY/E1/4</v>
      </c>
      <c r="C111" s="1" t="str">
        <f>VLOOKUP(A111,数据库!A:H,3,FALSE)</f>
        <v>FJK/24</v>
      </c>
      <c r="D111" s="1">
        <f>VLOOKUP(A111,数据库!A:H,6,FALSE)</f>
        <v>0</v>
      </c>
      <c r="E111" s="1" t="str">
        <f>VLOOKUP(A111,数据库!A:H,7,FALSE)</f>
        <v>红4</v>
      </c>
      <c r="F111" s="1" t="str">
        <f>VLOOKUP(A111,数据库!A:H,4,FALSE)</f>
        <v>无机房</v>
      </c>
      <c r="G111" s="7" t="str">
        <f>VLOOKUP(A111,数据库!A:H,5,FALSE)</f>
        <v>0.75黑</v>
      </c>
      <c r="H111" s="7" t="e">
        <f>VLOOKUP(A111,数据库!A:J,12,FALSE)</f>
        <v>#REF!</v>
      </c>
      <c r="I111" s="7">
        <f>VLOOKUP(A111,数据库!A:I,8,FALSE)</f>
        <v>1250</v>
      </c>
      <c r="J111" s="7">
        <f>VLOOKUP(A111,数据库!A:I,9,FALSE)</f>
        <v>0</v>
      </c>
      <c r="K111" s="7" t="e">
        <f>VLOOKUP(A111,数据库!A:I,10,FALSE)</f>
        <v>#REF!</v>
      </c>
    </row>
    <row r="112" spans="1:11" ht="20.25" customHeight="1" x14ac:dyDescent="0.15">
      <c r="A112" s="7">
        <v>61</v>
      </c>
      <c r="B112" s="1" t="str">
        <f>VLOOKUP(A112,数据库!A:H,2,FALSE)</f>
        <v>SZDY/E1/5</v>
      </c>
      <c r="C112" s="1" t="str">
        <f>VLOOKUP(A112,数据库!A:H,3,FALSE)</f>
        <v>KH1/3</v>
      </c>
      <c r="D112" s="1" t="str">
        <f>VLOOKUP(A112,数据库!A:H,6,FALSE)</f>
        <v>5556T</v>
      </c>
      <c r="E112" s="1" t="str">
        <f>VLOOKUP(A112,数据库!A:H,7,FALSE)</f>
        <v>剥8</v>
      </c>
      <c r="F112" s="1" t="str">
        <f>VLOOKUP(A112,数据库!A:H,4,FALSE)</f>
        <v>无机房</v>
      </c>
      <c r="G112" s="7" t="str">
        <f>VLOOKUP(A112,数据库!A:H,5,FALSE)</f>
        <v>0.5黑</v>
      </c>
      <c r="H112" s="7" t="e">
        <f>VLOOKUP(A112,数据库!A:J,12,FALSE)</f>
        <v>#REF!</v>
      </c>
      <c r="I112" s="7">
        <f>VLOOKUP(A112,数据库!A:I,8,FALSE)</f>
        <v>1180</v>
      </c>
      <c r="J112" s="7">
        <f>VLOOKUP(A112,数据库!A:I,9,FALSE)</f>
        <v>0</v>
      </c>
      <c r="K112" s="7" t="e">
        <f>VLOOKUP(A112,数据库!A:I,10,FALSE)</f>
        <v>#REF!</v>
      </c>
    </row>
    <row r="113" spans="1:11" ht="20.25" customHeight="1" x14ac:dyDescent="0.15">
      <c r="A113" s="7">
        <v>62</v>
      </c>
      <c r="B113" s="1" t="str">
        <f>VLOOKUP(A113,数据库!A:H,2,FALSE)</f>
        <v>SZDY/E1/6</v>
      </c>
      <c r="C113" s="1" t="str">
        <f>VLOOKUP(A113,数据库!A:H,3,FALSE)</f>
        <v>KD/14</v>
      </c>
      <c r="D113" s="1" t="str">
        <f>VLOOKUP(A113,数据库!A:H,6,FALSE)</f>
        <v>5556T</v>
      </c>
      <c r="E113" s="1" t="str">
        <f>VLOOKUP(A113,数据库!A:H,7,FALSE)</f>
        <v>5556T</v>
      </c>
      <c r="F113" s="1" t="str">
        <f>VLOOKUP(A113,数据库!A:H,4,FALSE)</f>
        <v>无机房</v>
      </c>
      <c r="G113" s="7" t="str">
        <f>VLOOKUP(A113,数据库!A:H,5,FALSE)</f>
        <v>0.5黑</v>
      </c>
      <c r="H113" s="7" t="e">
        <f>VLOOKUP(A113,数据库!A:J,12,FALSE)</f>
        <v>#REF!</v>
      </c>
      <c r="I113" s="7">
        <f>VLOOKUP(A113,数据库!A:I,8,FALSE)</f>
        <v>1020</v>
      </c>
      <c r="J113" s="7">
        <f>VLOOKUP(A113,数据库!A:I,9,FALSE)</f>
        <v>0</v>
      </c>
      <c r="K113" s="7" t="e">
        <f>VLOOKUP(A113,数据库!A:I,10,FALSE)</f>
        <v>#REF!</v>
      </c>
    </row>
    <row r="114" spans="1:11" ht="20.25" customHeight="1" x14ac:dyDescent="0.15">
      <c r="A114" s="7">
        <v>63</v>
      </c>
      <c r="B114" s="1" t="str">
        <f>VLOOKUP(A114,数据库!A:H,2,FALSE)</f>
        <v>SZDY/E1/6</v>
      </c>
      <c r="C114" s="1" t="str">
        <f>VLOOKUP(A114,数据库!A:H,3,FALSE)</f>
        <v>LP2/+</v>
      </c>
      <c r="D114" s="1">
        <f>VLOOKUP(A114,数据库!A:H,6,FALSE)</f>
        <v>0</v>
      </c>
      <c r="E114" s="1" t="str">
        <f>VLOOKUP(A114,数据库!A:H,7,FALSE)</f>
        <v>剥13</v>
      </c>
      <c r="F114" s="1" t="str">
        <f>VLOOKUP(A114,数据库!A:H,4,FALSE)</f>
        <v>无机房</v>
      </c>
      <c r="G114" s="7" t="str">
        <f>VLOOKUP(A114,数据库!A:H,5,FALSE)</f>
        <v>0.5黑</v>
      </c>
      <c r="H114" s="7" t="e">
        <f>VLOOKUP(A114,数据库!A:J,12,FALSE)</f>
        <v>#REF!</v>
      </c>
      <c r="I114" s="7">
        <f>VLOOKUP(A114,数据库!A:I,8,FALSE)</f>
        <v>470</v>
      </c>
      <c r="J114" s="7">
        <f>VLOOKUP(A114,数据库!A:I,9,FALSE)</f>
        <v>0</v>
      </c>
      <c r="K114" s="7" t="e">
        <f>VLOOKUP(A114,数据库!A:I,10,FALSE)</f>
        <v>#REF!</v>
      </c>
    </row>
    <row r="115" spans="1:11" ht="20.25" customHeight="1" x14ac:dyDescent="0.15">
      <c r="A115" s="7">
        <v>64</v>
      </c>
      <c r="B115" s="1" t="str">
        <f>VLOOKUP(A115,数据库!A:H,2,FALSE)</f>
        <v>SZDY/E1/7</v>
      </c>
      <c r="C115" s="1" t="str">
        <f>VLOOKUP(A115,数据库!A:H,3,FALSE)</f>
        <v>KH1/4</v>
      </c>
      <c r="D115" s="1" t="str">
        <f>VLOOKUP(A115,数据库!A:H,6,FALSE)</f>
        <v>5556T</v>
      </c>
      <c r="E115" s="1" t="str">
        <f>VLOOKUP(A115,数据库!A:H,7,FALSE)</f>
        <v>剥8</v>
      </c>
      <c r="F115" s="1" t="str">
        <f>VLOOKUP(A115,数据库!A:H,4,FALSE)</f>
        <v>无机房</v>
      </c>
      <c r="G115" s="7" t="str">
        <f>VLOOKUP(A115,数据库!A:H,5,FALSE)</f>
        <v>0.5黑</v>
      </c>
      <c r="H115" s="7" t="e">
        <f>VLOOKUP(A115,数据库!A:J,12,FALSE)</f>
        <v>#REF!</v>
      </c>
      <c r="I115" s="7">
        <f>VLOOKUP(A115,数据库!A:I,8,FALSE)</f>
        <v>1180</v>
      </c>
      <c r="J115" s="7">
        <f>VLOOKUP(A115,数据库!A:I,9,FALSE)</f>
        <v>0</v>
      </c>
      <c r="K115" s="7" t="e">
        <f>VLOOKUP(A115,数据库!A:I,10,FALSE)</f>
        <v>#REF!</v>
      </c>
    </row>
    <row r="116" spans="1:11" ht="20.25" customHeight="1" x14ac:dyDescent="0.15">
      <c r="A116" s="7">
        <v>65</v>
      </c>
      <c r="B116" s="1" t="str">
        <f>VLOOKUP(A116,数据库!A:H,2,FALSE)</f>
        <v>SZDY/E1/8</v>
      </c>
      <c r="C116" s="1" t="str">
        <f>VLOOKUP(A116,数据库!A:H,3,FALSE)</f>
        <v>DLQ/COM</v>
      </c>
      <c r="D116" s="1" t="str">
        <f>VLOOKUP(A116,数据库!A:H,6,FALSE)</f>
        <v>5556T</v>
      </c>
      <c r="E116" s="1" t="str">
        <f>VLOOKUP(A116,数据库!A:H,7,FALSE)</f>
        <v>红4</v>
      </c>
      <c r="F116" s="1" t="str">
        <f>VLOOKUP(A116,数据库!A:H,4,FALSE)</f>
        <v>无机房</v>
      </c>
      <c r="G116" s="7" t="str">
        <f>VLOOKUP(A116,数据库!A:H,5,FALSE)</f>
        <v>0.5黑</v>
      </c>
      <c r="H116" s="7" t="e">
        <f>VLOOKUP(A116,数据库!A:J,12,FALSE)</f>
        <v>#REF!</v>
      </c>
      <c r="I116" s="7">
        <f>VLOOKUP(A116,数据库!A:I,8,FALSE)</f>
        <v>1160</v>
      </c>
      <c r="J116" s="7">
        <f>VLOOKUP(A116,数据库!A:I,9,FALSE)</f>
        <v>0</v>
      </c>
      <c r="K116" s="7" t="e">
        <f>VLOOKUP(A116,数据库!A:I,10,FALSE)</f>
        <v>#REF!</v>
      </c>
    </row>
    <row r="117" spans="1:11" ht="20.25" customHeight="1" x14ac:dyDescent="0.15">
      <c r="A117" s="7">
        <v>66</v>
      </c>
      <c r="B117" s="1" t="str">
        <f>VLOOKUP(A117,数据库!A:H,2,FALSE)</f>
        <v>SZDY/E1/9</v>
      </c>
      <c r="C117" s="1" t="str">
        <f>VLOOKUP(A117,数据库!A:H,3,FALSE)</f>
        <v>KD/16</v>
      </c>
      <c r="D117" s="1" t="str">
        <f>VLOOKUP(A117,数据库!A:H,6,FALSE)</f>
        <v>5556T</v>
      </c>
      <c r="E117" s="1" t="str">
        <f>VLOOKUP(A117,数据库!A:H,7,FALSE)</f>
        <v>5556T</v>
      </c>
      <c r="F117" s="1" t="str">
        <f>VLOOKUP(A117,数据库!A:H,4,FALSE)</f>
        <v>无机房</v>
      </c>
      <c r="G117" s="7" t="str">
        <f>VLOOKUP(A117,数据库!A:H,5,FALSE)</f>
        <v>0.5黑</v>
      </c>
      <c r="H117" s="7" t="e">
        <f>VLOOKUP(A117,数据库!A:J,12,FALSE)</f>
        <v>#REF!</v>
      </c>
      <c r="I117" s="7">
        <f>VLOOKUP(A117,数据库!A:I,8,FALSE)</f>
        <v>1010</v>
      </c>
      <c r="J117" s="7">
        <f>VLOOKUP(A117,数据库!A:I,9,FALSE)</f>
        <v>0</v>
      </c>
      <c r="K117" s="7" t="e">
        <f>VLOOKUP(A117,数据库!A:I,10,FALSE)</f>
        <v>#REF!</v>
      </c>
    </row>
    <row r="118" spans="1:11" ht="20.25" customHeight="1" x14ac:dyDescent="0.15">
      <c r="A118" s="7">
        <v>67</v>
      </c>
      <c r="B118" s="1" t="str">
        <f>VLOOKUP(A118,数据库!A:H,2,FALSE)</f>
        <v>SZDY/E1/11</v>
      </c>
      <c r="C118" s="1" t="str">
        <f>VLOOKUP(A118,数据库!A:H,3,FALSE)</f>
        <v>CE6</v>
      </c>
      <c r="D118" s="1" t="str">
        <f>VLOOKUP(A118,数据库!A:H,6,FALSE)</f>
        <v>5556T</v>
      </c>
      <c r="E118" s="1" t="str">
        <f>VLOOKUP(A118,数据库!A:H,7,FALSE)</f>
        <v>半剥13</v>
      </c>
      <c r="F118" s="1" t="str">
        <f>VLOOKUP(A118,数据库!A:H,4,FALSE)</f>
        <v>无机房</v>
      </c>
      <c r="G118" s="7" t="str">
        <f>VLOOKUP(A118,数据库!A:H,5,FALSE)</f>
        <v>0.5黑</v>
      </c>
      <c r="H118" s="7" t="e">
        <f>VLOOKUP(A118,数据库!A:J,12,FALSE)</f>
        <v>#REF!</v>
      </c>
      <c r="I118" s="7">
        <f>VLOOKUP(A118,数据库!A:I,8,FALSE)</f>
        <v>1010</v>
      </c>
      <c r="J118" s="7">
        <f>VLOOKUP(A118,数据库!A:I,9,FALSE)</f>
        <v>0</v>
      </c>
      <c r="K118" s="7" t="e">
        <f>VLOOKUP(A118,数据库!A:I,10,FALSE)</f>
        <v>#REF!</v>
      </c>
    </row>
    <row r="119" spans="1:11" ht="20.25" customHeight="1" x14ac:dyDescent="0.15">
      <c r="A119" s="7">
        <v>68</v>
      </c>
      <c r="B119" s="1" t="str">
        <f>VLOOKUP(A119,数据库!A:H,2,FALSE)</f>
        <v>SZDY/E1/12</v>
      </c>
      <c r="C119" s="1" t="str">
        <f>VLOOKUP(A119,数据库!A:H,3,FALSE)</f>
        <v>FJK/34</v>
      </c>
      <c r="D119" s="1" t="str">
        <f>VLOOKUP(A119,数据库!A:H,6,FALSE)</f>
        <v>5556T</v>
      </c>
      <c r="E119" s="1" t="str">
        <f>VLOOKUP(A119,数据库!A:H,7,FALSE)</f>
        <v>红4</v>
      </c>
      <c r="F119" s="1" t="str">
        <f>VLOOKUP(A119,数据库!A:H,4,FALSE)</f>
        <v>无机房</v>
      </c>
      <c r="G119" s="7" t="str">
        <f>VLOOKUP(A119,数据库!A:H,5,FALSE)</f>
        <v>0.5黑</v>
      </c>
      <c r="H119" s="7" t="e">
        <f>VLOOKUP(A119,数据库!A:J,12,FALSE)</f>
        <v>#REF!</v>
      </c>
      <c r="I119" s="7">
        <f>VLOOKUP(A119,数据库!A:I,8,FALSE)</f>
        <v>1220</v>
      </c>
      <c r="J119" s="7">
        <f>VLOOKUP(A119,数据库!A:I,9,FALSE)</f>
        <v>0</v>
      </c>
      <c r="K119" s="7" t="e">
        <f>VLOOKUP(A119,数据库!A:I,10,FALSE)</f>
        <v>#REF!</v>
      </c>
    </row>
    <row r="120" spans="1:11" ht="20.25" customHeight="1" x14ac:dyDescent="0.15">
      <c r="A120" s="7">
        <v>69</v>
      </c>
      <c r="B120" s="1" t="str">
        <f>VLOOKUP(A120,数据库!A:H,2,FALSE)</f>
        <v>MC/63(43)</v>
      </c>
      <c r="C120" s="1" t="str">
        <f>VLOOKUP(A120,数据库!A:H,3,FALSE)</f>
        <v>CE6</v>
      </c>
      <c r="D120" s="1" t="str">
        <f>VLOOKUP(A120,数据库!A:H,6,FALSE)</f>
        <v>红4</v>
      </c>
      <c r="E120" s="1" t="str">
        <f>VLOOKUP(A120,数据库!A:H,7,FALSE)</f>
        <v>半剥13</v>
      </c>
      <c r="F120" s="1" t="str">
        <f>VLOOKUP(A120,数据库!A:H,4,FALSE)</f>
        <v>无机房</v>
      </c>
      <c r="G120" s="7" t="str">
        <f>VLOOKUP(A120,数据库!A:H,5,FALSE)</f>
        <v>0.5黑</v>
      </c>
      <c r="H120" s="7" t="e">
        <f>VLOOKUP(A120,数据库!A:J,12,FALSE)</f>
        <v>#REF!</v>
      </c>
      <c r="I120" s="7">
        <f>VLOOKUP(A120,数据库!A:I,8,FALSE)</f>
        <v>630</v>
      </c>
      <c r="J120" s="7">
        <f>VLOOKUP(A120,数据库!A:I,9,FALSE)</f>
        <v>0</v>
      </c>
      <c r="K120" s="7" t="e">
        <f>VLOOKUP(A120,数据库!A:I,10,FALSE)</f>
        <v>#REF!</v>
      </c>
    </row>
    <row r="121" spans="1:11" ht="20.25" customHeight="1" x14ac:dyDescent="0.15">
      <c r="A121" s="7">
        <v>70</v>
      </c>
      <c r="B121" s="1" t="str">
        <f>VLOOKUP(A121,数据库!A:H,2,FALSE)</f>
        <v>BZC/61(21)</v>
      </c>
      <c r="C121" s="1" t="str">
        <f>VLOOKUP(A121,数据库!A:H,3,FALSE)</f>
        <v>CE24</v>
      </c>
      <c r="D121" s="1" t="str">
        <f>VLOOKUP(A121,数据库!A:H,6,FALSE)</f>
        <v>红4</v>
      </c>
      <c r="E121" s="1" t="str">
        <f>VLOOKUP(A121,数据库!A:H,7,FALSE)</f>
        <v>半剥13</v>
      </c>
      <c r="F121" s="1" t="str">
        <f>VLOOKUP(A121,数据库!A:H,4,FALSE)</f>
        <v>标准</v>
      </c>
      <c r="G121" s="7" t="str">
        <f>VLOOKUP(A121,数据库!A:H,5,FALSE)</f>
        <v>0.5黑</v>
      </c>
      <c r="H121" s="7" t="e">
        <f>VLOOKUP(A121,数据库!A:J,12,FALSE)</f>
        <v>#REF!</v>
      </c>
      <c r="I121" s="7">
        <f>VLOOKUP(A121,数据库!A:I,8,FALSE)</f>
        <v>300</v>
      </c>
      <c r="J121" s="7">
        <f>VLOOKUP(A121,数据库!A:I,9,FALSE)</f>
        <v>0</v>
      </c>
      <c r="K121" s="7" t="e">
        <f>VLOOKUP(A121,数据库!A:I,10,FALSE)</f>
        <v>#REF!</v>
      </c>
    </row>
    <row r="122" spans="1:11" ht="20.25" customHeight="1" x14ac:dyDescent="0.15">
      <c r="A122" s="7">
        <v>71</v>
      </c>
      <c r="B122" s="1" t="str">
        <f>VLOOKUP(A122,数据库!A:H,2,FALSE)</f>
        <v>MSC/61(21)</v>
      </c>
      <c r="C122" s="1" t="str">
        <f>VLOOKUP(A122,数据库!A:H,3,FALSE)</f>
        <v>CE24</v>
      </c>
      <c r="D122" s="1" t="str">
        <f>VLOOKUP(A122,数据库!A:H,6,FALSE)</f>
        <v>红4</v>
      </c>
      <c r="E122" s="1" t="str">
        <f>VLOOKUP(A122,数据库!A:H,7,FALSE)</f>
        <v>半剥13</v>
      </c>
      <c r="F122" s="1" t="str">
        <f>VLOOKUP(A122,数据库!A:H,4,FALSE)</f>
        <v>标准</v>
      </c>
      <c r="G122" s="7" t="str">
        <f>VLOOKUP(A122,数据库!A:H,5,FALSE)</f>
        <v>0.5黑</v>
      </c>
      <c r="H122" s="7" t="e">
        <f>VLOOKUP(A122,数据库!A:J,12,FALSE)</f>
        <v>#REF!</v>
      </c>
      <c r="I122" s="7">
        <f>VLOOKUP(A122,数据库!A:I,8,FALSE)</f>
        <v>360</v>
      </c>
      <c r="J122" s="7">
        <f>VLOOKUP(A122,数据库!A:I,9,FALSE)</f>
        <v>0</v>
      </c>
      <c r="K122" s="7" t="e">
        <f>VLOOKUP(A122,数据库!A:I,10,FALSE)</f>
        <v>#REF!</v>
      </c>
    </row>
    <row r="123" spans="1:11" ht="20.25" customHeight="1" x14ac:dyDescent="0.15">
      <c r="A123" s="7">
        <v>72</v>
      </c>
      <c r="B123" s="1" t="str">
        <f>VLOOKUP(A123,数据库!A:H,2,FALSE)</f>
        <v>MC/61(21)</v>
      </c>
      <c r="C123" s="1" t="str">
        <f>VLOOKUP(A123,数据库!A:H,3,FALSE)</f>
        <v>CE24</v>
      </c>
      <c r="D123" s="1" t="str">
        <f>VLOOKUP(A123,数据库!A:H,6,FALSE)</f>
        <v>红4</v>
      </c>
      <c r="E123" s="1" t="str">
        <f>VLOOKUP(A123,数据库!A:H,7,FALSE)</f>
        <v>半剥13</v>
      </c>
      <c r="F123" s="1" t="str">
        <f>VLOOKUP(A123,数据库!A:H,4,FALSE)</f>
        <v>标准</v>
      </c>
      <c r="G123" s="7" t="str">
        <f>VLOOKUP(A123,数据库!A:H,5,FALSE)</f>
        <v>0.5黑</v>
      </c>
      <c r="H123" s="7" t="e">
        <f>VLOOKUP(A123,数据库!A:J,12,FALSE)</f>
        <v>#REF!</v>
      </c>
      <c r="I123" s="7">
        <f>VLOOKUP(A123,数据库!A:I,8,FALSE)</f>
        <v>500</v>
      </c>
      <c r="J123" s="7">
        <f>VLOOKUP(A123,数据库!A:I,9,FALSE)</f>
        <v>0</v>
      </c>
      <c r="K123" s="7" t="e">
        <f>VLOOKUP(A123,数据库!A:I,10,FALSE)</f>
        <v>#REF!</v>
      </c>
    </row>
    <row r="124" spans="1:11" ht="20.25" customHeight="1" x14ac:dyDescent="0.15">
      <c r="A124" s="7">
        <v>73</v>
      </c>
      <c r="B124" s="1" t="str">
        <f>VLOOKUP(A124,数据库!A:H,2,FALSE)</f>
        <v>MC1/61(21)</v>
      </c>
      <c r="C124" s="1" t="str">
        <f>VLOOKUP(A124,数据库!A:H,3,FALSE)</f>
        <v>CE24</v>
      </c>
      <c r="D124" s="1" t="str">
        <f>VLOOKUP(A124,数据库!A:H,6,FALSE)</f>
        <v>红4</v>
      </c>
      <c r="E124" s="1" t="str">
        <f>VLOOKUP(A124,数据库!A:H,7,FALSE)</f>
        <v>半剥13</v>
      </c>
      <c r="F124" s="1" t="str">
        <f>VLOOKUP(A124,数据库!A:H,4,FALSE)</f>
        <v>有封星接触器+梯速＞2.5M/S</v>
      </c>
      <c r="G124" s="7" t="str">
        <f>VLOOKUP(A124,数据库!A:H,5,FALSE)</f>
        <v>0.5黑</v>
      </c>
      <c r="H124" s="7" t="e">
        <f>VLOOKUP(A124,数据库!A:J,12,FALSE)</f>
        <v>#REF!</v>
      </c>
      <c r="I124" s="7">
        <f>VLOOKUP(A124,数据库!A:I,8,FALSE)</f>
        <v>600</v>
      </c>
      <c r="J124" s="7" t="str">
        <f>VLOOKUP(A124,数据库!A:I,9,FALSE)</f>
        <v>随设计书</v>
      </c>
      <c r="K124" s="7" t="e">
        <f>VLOOKUP(A124,数据库!A:I,10,FALSE)</f>
        <v>#REF!</v>
      </c>
    </row>
    <row r="125" spans="1:11" ht="20.25" customHeight="1" x14ac:dyDescent="0.15">
      <c r="A125" s="7">
        <v>74</v>
      </c>
      <c r="B125" s="1" t="str">
        <f>VLOOKUP(A125,数据库!A:H,2,FALSE)</f>
        <v>MC1/53</v>
      </c>
      <c r="C125" s="1" t="str">
        <f>VLOOKUP(A125,数据库!A:H,3,FALSE)</f>
        <v>CE24</v>
      </c>
      <c r="D125" s="1" t="str">
        <f>VLOOKUP(A125,数据库!A:H,6,FALSE)</f>
        <v>红4</v>
      </c>
      <c r="E125" s="1" t="str">
        <f>VLOOKUP(A125,数据库!A:H,7,FALSE)</f>
        <v>半剥13</v>
      </c>
      <c r="F125" s="1" t="str">
        <f>VLOOKUP(A125,数据库!A:H,4,FALSE)</f>
        <v>有封星接触器+速度≤2.5M/S</v>
      </c>
      <c r="G125" s="7" t="str">
        <f>VLOOKUP(A125,数据库!A:H,5,FALSE)</f>
        <v>0.5黑</v>
      </c>
      <c r="H125" s="7" t="e">
        <f>VLOOKUP(A125,数据库!A:J,12,FALSE)</f>
        <v>#REF!</v>
      </c>
      <c r="I125" s="7">
        <f>VLOOKUP(A125,数据库!A:I,8,FALSE)</f>
        <v>450</v>
      </c>
      <c r="J125" s="7" t="str">
        <f>VLOOKUP(A125,数据库!A:I,9,FALSE)</f>
        <v>随设计书</v>
      </c>
      <c r="K125" s="7" t="e">
        <f>VLOOKUP(A125,数据库!A:I,10,FALSE)</f>
        <v>#REF!</v>
      </c>
    </row>
    <row r="126" spans="1:11" ht="20.25" customHeight="1" x14ac:dyDescent="0.15">
      <c r="A126" s="7">
        <v>75</v>
      </c>
      <c r="B126" s="1" t="str">
        <f>VLOOKUP(A126,数据库!A:H,2,FALSE)</f>
        <v>FTK/2</v>
      </c>
      <c r="C126" s="1" t="str">
        <f>VLOOKUP(A126,数据库!A:H,3,FALSE)</f>
        <v>MC1/A1</v>
      </c>
      <c r="D126" s="1" t="str">
        <f>VLOOKUP(A126,数据库!A:H,6,FALSE)</f>
        <v>红4</v>
      </c>
      <c r="E126" s="1" t="str">
        <f>VLOOKUP(A126,数据库!A:H,7,FALSE)</f>
        <v>红4</v>
      </c>
      <c r="F126" s="1" t="str">
        <f>VLOOKUP(A126,数据库!A:H,4,FALSE)</f>
        <v>有封星接触器+无相序继电器</v>
      </c>
      <c r="G126" s="7" t="str">
        <f>VLOOKUP(A126,数据库!A:H,5,FALSE)</f>
        <v>0.5黑</v>
      </c>
      <c r="H126" s="7" t="e">
        <f>VLOOKUP(A126,数据库!A:J,12,FALSE)</f>
        <v>#REF!</v>
      </c>
      <c r="I126" s="7">
        <f>VLOOKUP(A126,数据库!A:I,8,FALSE)</f>
        <v>1100</v>
      </c>
      <c r="J126" s="7" t="str">
        <f>VLOOKUP(A126,数据库!A:I,9,FALSE)</f>
        <v>随设计书</v>
      </c>
      <c r="K126" s="7" t="e">
        <f>VLOOKUP(A126,数据库!A:I,10,FALSE)</f>
        <v>#REF!</v>
      </c>
    </row>
    <row r="127" spans="1:11" ht="20.25" customHeight="1" x14ac:dyDescent="0.15">
      <c r="A127" s="7">
        <v>76</v>
      </c>
      <c r="B127" s="1" t="str">
        <f>VLOOKUP(A127,数据库!A:H,2,FALSE)</f>
        <v>BZC/1</v>
      </c>
      <c r="C127" s="1" t="str">
        <f>VLOOKUP(A127,数据库!A:H,3,FALSE)</f>
        <v>BZC/6</v>
      </c>
      <c r="D127" s="1" t="str">
        <f>VLOOKUP(A127,数据库!A:H,6,FALSE)</f>
        <v>红4</v>
      </c>
      <c r="E127" s="1" t="str">
        <f>VLOOKUP(A127,数据库!A:H,7,FALSE)</f>
        <v>红4</v>
      </c>
      <c r="F127" s="1" t="str">
        <f>VLOOKUP(A127,数据库!A:H,4,FALSE)</f>
        <v>标准</v>
      </c>
      <c r="G127" s="7" t="str">
        <f>VLOOKUP(A127,数据库!A:H,5,FALSE)</f>
        <v>0.5黑</v>
      </c>
      <c r="H127" s="7" t="e">
        <f>VLOOKUP(A127,数据库!A:J,12,FALSE)</f>
        <v>#REF!</v>
      </c>
      <c r="I127" s="7">
        <f>VLOOKUP(A127,数据库!A:I,8,FALSE)</f>
        <v>470</v>
      </c>
      <c r="J127" s="7">
        <f>VLOOKUP(A127,数据库!A:I,9,FALSE)</f>
        <v>0</v>
      </c>
      <c r="K127" s="7" t="e">
        <f>VLOOKUP(A127,数据库!A:I,10,FALSE)</f>
        <v>#REF!</v>
      </c>
    </row>
    <row r="128" spans="1:11" ht="20.25" customHeight="1" x14ac:dyDescent="0.15">
      <c r="A128" s="7">
        <v>77</v>
      </c>
      <c r="B128" s="1" t="str">
        <f>VLOOKUP(A128,数据库!A:H,2,FALSE)</f>
        <v>BZC/3</v>
      </c>
      <c r="C128" s="1" t="str">
        <f>VLOOKUP(A128,数据库!A:H,3,FALSE)</f>
        <v>MC/64(44)</v>
      </c>
      <c r="D128" s="1" t="str">
        <f>VLOOKUP(A128,数据库!A:H,6,FALSE)</f>
        <v>红4</v>
      </c>
      <c r="E128" s="1" t="str">
        <f>VLOOKUP(A128,数据库!A:H,7,FALSE)</f>
        <v>红4</v>
      </c>
      <c r="F128" s="1" t="str">
        <f>VLOOKUP(A128,数据库!A:H,4,FALSE)</f>
        <v>标准</v>
      </c>
      <c r="G128" s="7" t="str">
        <f>VLOOKUP(A128,数据库!A:H,5,FALSE)</f>
        <v>0.5黑</v>
      </c>
      <c r="H128" s="7" t="e">
        <f>VLOOKUP(A128,数据库!A:J,12,FALSE)</f>
        <v>#REF!</v>
      </c>
      <c r="I128" s="7">
        <f>VLOOKUP(A128,数据库!A:I,8,FALSE)</f>
        <v>710</v>
      </c>
      <c r="J128" s="7">
        <f>VLOOKUP(A128,数据库!A:I,9,FALSE)</f>
        <v>0</v>
      </c>
      <c r="K128" s="7" t="e">
        <f>VLOOKUP(A128,数据库!A:I,10,FALSE)</f>
        <v>#REF!</v>
      </c>
    </row>
    <row r="129" spans="1:11" ht="20.25" customHeight="1" x14ac:dyDescent="0.15">
      <c r="A129" s="7">
        <v>78</v>
      </c>
      <c r="B129" s="1" t="str">
        <f>VLOOKUP(A129,数据库!A:H,2,FALSE)</f>
        <v>BZC/5</v>
      </c>
      <c r="C129" s="1" t="str">
        <f>VLOOKUP(A129,数据库!A:H,3,FALSE)</f>
        <v>MC/54(14)</v>
      </c>
      <c r="D129" s="1" t="str">
        <f>VLOOKUP(A129,数据库!A:H,6,FALSE)</f>
        <v>红4</v>
      </c>
      <c r="E129" s="1" t="str">
        <f>VLOOKUP(A129,数据库!A:H,7,FALSE)</f>
        <v>红4</v>
      </c>
      <c r="F129" s="1" t="str">
        <f>VLOOKUP(A129,数据库!A:H,4,FALSE)</f>
        <v>标准</v>
      </c>
      <c r="G129" s="7" t="str">
        <f>VLOOKUP(A129,数据库!A:H,5,FALSE)</f>
        <v>0.5黑</v>
      </c>
      <c r="H129" s="7" t="e">
        <f>VLOOKUP(A129,数据库!A:J,12,FALSE)</f>
        <v>#REF!</v>
      </c>
      <c r="I129" s="7">
        <f>VLOOKUP(A129,数据库!A:I,8,FALSE)</f>
        <v>710</v>
      </c>
      <c r="J129" s="7">
        <f>VLOOKUP(A129,数据库!A:I,9,FALSE)</f>
        <v>0</v>
      </c>
      <c r="K129" s="7" t="e">
        <f>VLOOKUP(A129,数据库!A:I,10,FALSE)</f>
        <v>#REF!</v>
      </c>
    </row>
    <row r="130" spans="1:11" ht="20.25" customHeight="1" x14ac:dyDescent="0.15">
      <c r="A130" s="7">
        <v>79</v>
      </c>
      <c r="B130" s="1" t="str">
        <f>VLOOKUP(A130,数据库!A:H,2,FALSE)</f>
        <v>BZC/A1</v>
      </c>
      <c r="C130" s="1" t="str">
        <f>VLOOKUP(A130,数据库!A:H,3,FALSE)</f>
        <v>MC/A1</v>
      </c>
      <c r="D130" s="1" t="str">
        <f>VLOOKUP(A130,数据库!A:H,6,FALSE)</f>
        <v>蓝4</v>
      </c>
      <c r="E130" s="1" t="str">
        <f>VLOOKUP(A130,数据库!A:H,7,FALSE)</f>
        <v>红4</v>
      </c>
      <c r="F130" s="1" t="str">
        <f>VLOOKUP(A130,数据库!A:H,4,FALSE)</f>
        <v>标准</v>
      </c>
      <c r="G130" s="7" t="str">
        <f>VLOOKUP(A130,数据库!A:H,5,FALSE)</f>
        <v>0.5黑</v>
      </c>
      <c r="H130" s="7" t="e">
        <f>VLOOKUP(A130,数据库!A:J,12,FALSE)</f>
        <v>#REF!</v>
      </c>
      <c r="I130" s="7">
        <f>VLOOKUP(A130,数据库!A:I,8,FALSE)</f>
        <v>420</v>
      </c>
      <c r="J130" s="7">
        <f>VLOOKUP(A130,数据库!A:I,9,FALSE)</f>
        <v>0</v>
      </c>
      <c r="K130" s="7" t="e">
        <f>VLOOKUP(A130,数据库!A:I,10,FALSE)</f>
        <v>#REF!</v>
      </c>
    </row>
    <row r="131" spans="1:11" ht="20.25" customHeight="1" x14ac:dyDescent="0.15">
      <c r="A131" s="7">
        <v>80</v>
      </c>
      <c r="B131" s="1" t="str">
        <f>VLOOKUP(A131,数据库!A:H,2,FALSE)</f>
        <v>BZC/A1</v>
      </c>
      <c r="C131" s="1" t="str">
        <f>VLOOKUP(A131,数据库!A:H,3,FALSE)</f>
        <v>MSC/2</v>
      </c>
      <c r="D131" s="1">
        <f>VLOOKUP(A131,数据库!A:H,6,FALSE)</f>
        <v>0</v>
      </c>
      <c r="E131" s="1" t="str">
        <f>VLOOKUP(A131,数据库!A:H,7,FALSE)</f>
        <v>红4</v>
      </c>
      <c r="F131" s="1" t="str">
        <f>VLOOKUP(A131,数据库!A:H,4,FALSE)</f>
        <v>标准</v>
      </c>
      <c r="G131" s="7" t="str">
        <f>VLOOKUP(A131,数据库!A:H,5,FALSE)</f>
        <v>0.5黑</v>
      </c>
      <c r="H131" s="7" t="e">
        <f>VLOOKUP(A131,数据库!A:J,12,FALSE)</f>
        <v>#REF!</v>
      </c>
      <c r="I131" s="7">
        <f>VLOOKUP(A131,数据库!A:I,8,FALSE)</f>
        <v>550</v>
      </c>
      <c r="J131" s="7">
        <f>VLOOKUP(A131,数据库!A:I,9,FALSE)</f>
        <v>0</v>
      </c>
      <c r="K131" s="7" t="e">
        <f>VLOOKUP(A131,数据库!A:I,10,FALSE)</f>
        <v>#REF!</v>
      </c>
    </row>
    <row r="132" spans="1:11" ht="20.25" customHeight="1" x14ac:dyDescent="0.15">
      <c r="A132" s="7">
        <v>81</v>
      </c>
      <c r="B132" s="1" t="str">
        <f>VLOOKUP(A132,数据库!A:H,2,FALSE)</f>
        <v>MC1/R4</v>
      </c>
      <c r="C132" s="1" t="str">
        <f>VLOOKUP(A132,数据库!A:H,3,FALSE)</f>
        <v>MC/2</v>
      </c>
      <c r="D132" s="1" t="str">
        <f>VLOOKUP(A132,数据库!A:H,6,FALSE)</f>
        <v>蓝4</v>
      </c>
      <c r="E132" s="1" t="str">
        <f>VLOOKUP(A132,数据库!A:H,7,FALSE)</f>
        <v>蓝4(大功率时-蓝6圆)</v>
      </c>
      <c r="F132" s="1" t="str">
        <f>VLOOKUP(A132,数据库!A:H,4,FALSE)</f>
        <v>有封星接触器时+速度＜3.0m/s时</v>
      </c>
      <c r="G132" s="7" t="str">
        <f>VLOOKUP(A132,数据库!A:H,5,FALSE)</f>
        <v>2.5黑</v>
      </c>
      <c r="H132" s="7" t="e">
        <f>VLOOKUP(A132,数据库!A:J,12,FALSE)</f>
        <v>#REF!</v>
      </c>
      <c r="I132" s="7">
        <f>VLOOKUP(A132,数据库!A:I,8,FALSE)</f>
        <v>1250</v>
      </c>
      <c r="J132" s="7" t="str">
        <f>VLOOKUP(A132,数据库!A:I,9,FALSE)</f>
        <v>随设计书，注意功率大小</v>
      </c>
      <c r="K132" s="7" t="e">
        <f>VLOOKUP(A132,数据库!A:I,10,FALSE)</f>
        <v>#REF!</v>
      </c>
    </row>
    <row r="133" spans="1:11" ht="20.25" customHeight="1" x14ac:dyDescent="0.15">
      <c r="A133" s="7">
        <v>82</v>
      </c>
      <c r="B133" s="1" t="str">
        <f>VLOOKUP(A133,数据库!A:H,2,FALSE)</f>
        <v>MC1/R1</v>
      </c>
      <c r="C133" s="1" t="str">
        <f>VLOOKUP(A133,数据库!A:H,3,FALSE)</f>
        <v>MC/6</v>
      </c>
      <c r="D133" s="1" t="str">
        <f>VLOOKUP(A133,数据库!A:H,6,FALSE)</f>
        <v>蓝4</v>
      </c>
      <c r="E133" s="1" t="str">
        <f>VLOOKUP(A133,数据库!A:H,7,FALSE)</f>
        <v>蓝4(大功率时-蓝6圆)</v>
      </c>
      <c r="F133" s="1" t="str">
        <f>VLOOKUP(A133,数据库!A:H,4,FALSE)</f>
        <v>有封星接触器时+速度＜3.0m/s时</v>
      </c>
      <c r="G133" s="7" t="str">
        <f>VLOOKUP(A133,数据库!A:H,5,FALSE)</f>
        <v>2.5黑</v>
      </c>
      <c r="H133" s="7" t="e">
        <f>VLOOKUP(A133,数据库!A:J,12,FALSE)</f>
        <v>#REF!</v>
      </c>
      <c r="I133" s="7">
        <f>VLOOKUP(A133,数据库!A:I,8,FALSE)</f>
        <v>730</v>
      </c>
      <c r="J133" s="7" t="str">
        <f>VLOOKUP(A133,数据库!A:I,9,FALSE)</f>
        <v>随设计书，注意功率大小</v>
      </c>
      <c r="K133" s="7" t="e">
        <f>VLOOKUP(A133,数据库!A:I,10,FALSE)</f>
        <v>#REF!</v>
      </c>
    </row>
    <row r="134" spans="1:11" ht="20.25" customHeight="1" x14ac:dyDescent="0.15">
      <c r="A134" s="7">
        <v>83</v>
      </c>
      <c r="B134" s="1" t="str">
        <f>VLOOKUP(A134,数据库!A:H,2,FALSE)</f>
        <v>MC1/R2</v>
      </c>
      <c r="C134" s="1" t="str">
        <f>VLOOKUP(A134,数据库!A:H,3,FALSE)</f>
        <v>MC/4</v>
      </c>
      <c r="D134" s="1" t="str">
        <f>VLOOKUP(A134,数据库!A:H,6,FALSE)</f>
        <v>蓝4</v>
      </c>
      <c r="E134" s="1" t="str">
        <f>VLOOKUP(A134,数据库!A:H,7,FALSE)</f>
        <v>蓝4(大功率时-蓝6圆)</v>
      </c>
      <c r="F134" s="1" t="str">
        <f>VLOOKUP(A134,数据库!A:H,4,FALSE)</f>
        <v>有封星接触器时+速度＜3.0m/s时</v>
      </c>
      <c r="G134" s="7" t="str">
        <f>VLOOKUP(A134,数据库!A:H,5,FALSE)</f>
        <v>2.5黑</v>
      </c>
      <c r="H134" s="7" t="e">
        <f>VLOOKUP(A134,数据库!A:J,12,FALSE)</f>
        <v>#REF!</v>
      </c>
      <c r="I134" s="7">
        <f>VLOOKUP(A134,数据库!A:I,8,FALSE)</f>
        <v>730</v>
      </c>
      <c r="J134" s="7" t="str">
        <f>VLOOKUP(A134,数据库!A:I,9,FALSE)</f>
        <v>随设计书，注意功率大小</v>
      </c>
      <c r="K134" s="7" t="e">
        <f>VLOOKUP(A134,数据库!A:I,10,FALSE)</f>
        <v>#REF!</v>
      </c>
    </row>
    <row r="135" spans="1:11" ht="20.25" customHeight="1" x14ac:dyDescent="0.15">
      <c r="A135" s="7">
        <v>84</v>
      </c>
      <c r="B135" s="1" t="str">
        <f>VLOOKUP(A135,数据库!A:H,2,FALSE)</f>
        <v>MC1/R2</v>
      </c>
      <c r="C135" s="1" t="str">
        <f>VLOOKUP(A135,数据库!A:H,3,FALSE)</f>
        <v xml:space="preserve"> MC1/R3</v>
      </c>
      <c r="D135" s="1" t="str">
        <f>VLOOKUP(A135,数据库!A:H,6,FALSE)</f>
        <v>蓝4</v>
      </c>
      <c r="E135" s="1" t="str">
        <f>VLOOKUP(A135,数据库!A:H,7,FALSE)</f>
        <v>蓝4</v>
      </c>
      <c r="F135" s="1" t="str">
        <f>VLOOKUP(A135,数据库!A:H,4,FALSE)</f>
        <v>有封星接触器时+速度＜3.0m/s时</v>
      </c>
      <c r="G135" s="7" t="str">
        <f>VLOOKUP(A135,数据库!A:H,5,FALSE)</f>
        <v>2.5黑</v>
      </c>
      <c r="H135" s="7" t="e">
        <f>VLOOKUP(A135,数据库!A:J,12,FALSE)</f>
        <v>#REF!</v>
      </c>
      <c r="I135" s="7">
        <f>VLOOKUP(A135,数据库!A:I,8,FALSE)</f>
        <v>1820</v>
      </c>
      <c r="J135" s="7" t="str">
        <f>VLOOKUP(A135,数据库!A:I,9,FALSE)</f>
        <v>随设计书，注意功率大小</v>
      </c>
      <c r="K135" s="7" t="e">
        <f>VLOOKUP(A135,数据库!A:I,10,FALSE)</f>
        <v>#REF!</v>
      </c>
    </row>
    <row r="136" spans="1:11" ht="20.25" customHeight="1" x14ac:dyDescent="0.15">
      <c r="A136" s="7">
        <v>85</v>
      </c>
      <c r="B136" s="1" t="str">
        <f>VLOOKUP(A136,数据库!A:H,2,FALSE)</f>
        <v>MC1/1</v>
      </c>
      <c r="C136" s="1" t="str">
        <f>VLOOKUP(A136,数据库!A:H,3,FALSE)</f>
        <v>MC/2</v>
      </c>
      <c r="D136" s="1" t="str">
        <f>VLOOKUP(A136,数据库!A:H,6,FALSE)</f>
        <v>蓝4</v>
      </c>
      <c r="E136" s="1" t="str">
        <f>VLOOKUP(A136,数据库!A:H,7,FALSE)</f>
        <v>蓝4(大功率时-蓝6圆)</v>
      </c>
      <c r="F136" s="1" t="str">
        <f>VLOOKUP(A136,数据库!A:H,4,FALSE)</f>
        <v>有封星接触器时+速度≥3.0m/s时</v>
      </c>
      <c r="G136" s="7" t="str">
        <f>VLOOKUP(A136,数据库!A:H,5,FALSE)</f>
        <v>2.5黑</v>
      </c>
      <c r="H136" s="7" t="e">
        <f>VLOOKUP(A136,数据库!A:J,12,FALSE)</f>
        <v>#REF!</v>
      </c>
      <c r="I136" s="7">
        <f>VLOOKUP(A136,数据库!A:I,8,FALSE)</f>
        <v>0</v>
      </c>
      <c r="J136" s="7" t="str">
        <f>VLOOKUP(A136,数据库!A:I,9,FALSE)</f>
        <v>随设计书</v>
      </c>
      <c r="K136" s="7" t="e">
        <f>VLOOKUP(A136,数据库!A:I,10,FALSE)</f>
        <v>#REF!</v>
      </c>
    </row>
    <row r="137" spans="1:11" ht="20.25" customHeight="1" x14ac:dyDescent="0.15">
      <c r="A137" s="7">
        <v>86</v>
      </c>
      <c r="B137" s="1" t="str">
        <f>VLOOKUP(A137,数据库!A:H,2,FALSE)</f>
        <v>MC1/4</v>
      </c>
      <c r="C137" s="1" t="str">
        <f>VLOOKUP(A137,数据库!A:H,3,FALSE)</f>
        <v>MC/6</v>
      </c>
      <c r="D137" s="1" t="str">
        <f>VLOOKUP(A137,数据库!A:H,6,FALSE)</f>
        <v>蓝4</v>
      </c>
      <c r="E137" s="1" t="str">
        <f>VLOOKUP(A137,数据库!A:H,7,FALSE)</f>
        <v>蓝4(大功率时-蓝7圆)</v>
      </c>
      <c r="F137" s="1" t="str">
        <f>VLOOKUP(A137,数据库!A:H,4,FALSE)</f>
        <v>有封星接触器时+速度≥3.0m/s时</v>
      </c>
      <c r="G137" s="7" t="str">
        <f>VLOOKUP(A137,数据库!A:H,5,FALSE)</f>
        <v>2.5黑</v>
      </c>
      <c r="H137" s="7" t="e">
        <f>VLOOKUP(A137,数据库!A:J,12,FALSE)</f>
        <v>#REF!</v>
      </c>
      <c r="I137" s="7">
        <f>VLOOKUP(A137,数据库!A:I,8,FALSE)</f>
        <v>0</v>
      </c>
      <c r="J137" s="7" t="str">
        <f>VLOOKUP(A137,数据库!A:I,9,FALSE)</f>
        <v>随设计书</v>
      </c>
      <c r="K137" s="7" t="e">
        <f>VLOOKUP(A137,数据库!A:I,10,FALSE)</f>
        <v>#REF!</v>
      </c>
    </row>
    <row r="138" spans="1:11" ht="20.25" customHeight="1" x14ac:dyDescent="0.15">
      <c r="A138" s="7">
        <v>87</v>
      </c>
      <c r="B138" s="1" t="str">
        <f>VLOOKUP(A138,数据库!A:H,2,FALSE)</f>
        <v>MC1/2</v>
      </c>
      <c r="C138" s="1" t="str">
        <f>VLOOKUP(A138,数据库!A:H,3,FALSE)</f>
        <v>MC/4</v>
      </c>
      <c r="D138" s="1" t="str">
        <f>VLOOKUP(A138,数据库!A:H,6,FALSE)</f>
        <v>蓝4</v>
      </c>
      <c r="E138" s="1" t="str">
        <f>VLOOKUP(A138,数据库!A:H,7,FALSE)</f>
        <v>蓝4(大功率时-蓝8圆)</v>
      </c>
      <c r="F138" s="1" t="str">
        <f>VLOOKUP(A138,数据库!A:H,4,FALSE)</f>
        <v>有封星接触器时+速度≥3.0m/s时</v>
      </c>
      <c r="G138" s="7" t="str">
        <f>VLOOKUP(A138,数据库!A:H,5,FALSE)</f>
        <v>2.5黑</v>
      </c>
      <c r="H138" s="7" t="e">
        <f>VLOOKUP(A138,数据库!A:J,12,FALSE)</f>
        <v>#REF!</v>
      </c>
      <c r="I138" s="7">
        <f>VLOOKUP(A138,数据库!A:I,8,FALSE)</f>
        <v>0</v>
      </c>
      <c r="J138" s="7" t="str">
        <f>VLOOKUP(A138,数据库!A:I,9,FALSE)</f>
        <v>随设计书</v>
      </c>
      <c r="K138" s="7" t="e">
        <f>VLOOKUP(A138,数据库!A:I,10,FALSE)</f>
        <v>#REF!</v>
      </c>
    </row>
    <row r="139" spans="1:11" ht="20.25" customHeight="1" x14ac:dyDescent="0.15">
      <c r="A139" s="7">
        <v>88</v>
      </c>
      <c r="B139" s="1" t="str">
        <f>VLOOKUP(A139,数据库!A:H,2,FALSE)</f>
        <v>MC1/2</v>
      </c>
      <c r="C139" s="1" t="str">
        <f>VLOOKUP(A139,数据库!A:H,3,FALSE)</f>
        <v>MC1/3</v>
      </c>
      <c r="D139" s="1" t="str">
        <f>VLOOKUP(A139,数据库!A:H,6,FALSE)</f>
        <v>蓝4</v>
      </c>
      <c r="E139" s="1" t="str">
        <f>VLOOKUP(A139,数据库!A:H,7,FALSE)</f>
        <v>蓝4</v>
      </c>
      <c r="F139" s="1" t="str">
        <f>VLOOKUP(A139,数据库!A:H,4,FALSE)</f>
        <v>有封星接触器时+速度≥3.0m/s时</v>
      </c>
      <c r="G139" s="7" t="str">
        <f>VLOOKUP(A139,数据库!A:H,5,FALSE)</f>
        <v>2.5黑</v>
      </c>
      <c r="H139" s="7" t="e">
        <f>VLOOKUP(A139,数据库!A:J,12,FALSE)</f>
        <v>#REF!</v>
      </c>
      <c r="I139" s="7">
        <f>VLOOKUP(A139,数据库!A:I,8,FALSE)</f>
        <v>0</v>
      </c>
      <c r="J139" s="7" t="str">
        <f>VLOOKUP(A139,数据库!A:I,9,FALSE)</f>
        <v>随设计书</v>
      </c>
      <c r="K139" s="7" t="e">
        <f>VLOOKUP(A139,数据库!A:I,10,FALSE)</f>
        <v>#REF!</v>
      </c>
    </row>
    <row r="140" spans="1:11" ht="20.25" customHeight="1" x14ac:dyDescent="0.15">
      <c r="A140" s="7">
        <v>89</v>
      </c>
      <c r="B140" s="1" t="str">
        <f>VLOOKUP(A140,数据库!A:H,2,FALSE)</f>
        <v>LBQ/N(4)</v>
      </c>
      <c r="C140" s="1" t="str">
        <f>VLOOKUP(A140,数据库!A:H,3,FALSE)</f>
        <v>端子排/N</v>
      </c>
      <c r="D140" s="1" t="str">
        <f>VLOOKUP(A140,数据库!A:H,6,FALSE)</f>
        <v>红6圆</v>
      </c>
      <c r="E140" s="1" t="str">
        <f>VLOOKUP(A140,数据库!A:H,7,FALSE)</f>
        <v>101蓝针</v>
      </c>
      <c r="F140" s="1" t="str">
        <f>VLOOKUP(A140,数据库!A:H,4,FALSE)</f>
        <v>有滤波器时+无停电救援</v>
      </c>
      <c r="G140" s="7" t="str">
        <f>VLOOKUP(A140,数据库!A:H,5,FALSE)</f>
        <v>0.75黑</v>
      </c>
      <c r="H140" s="7" t="e">
        <f>VLOOKUP(A140,数据库!A:J,12,FALSE)</f>
        <v>#REF!</v>
      </c>
      <c r="I140" s="7">
        <f>VLOOKUP(A140,数据库!A:I,8,FALSE)</f>
        <v>0</v>
      </c>
      <c r="J140" s="7" t="str">
        <f>VLOOKUP(A140,数据库!A:I,9,FALSE)</f>
        <v>随设计书</v>
      </c>
      <c r="K140" s="7" t="e">
        <f>VLOOKUP(A140,数据库!A:I,10,FALSE)</f>
        <v>#REF!</v>
      </c>
    </row>
    <row r="141" spans="1:11" ht="20.25" customHeight="1" x14ac:dyDescent="0.15">
      <c r="A141" s="7">
        <v>90</v>
      </c>
      <c r="B141" s="1" t="str">
        <f>VLOOKUP(A141,数据库!A:H,2,FALSE)</f>
        <v>KAP/1</v>
      </c>
      <c r="C141" s="1" t="str">
        <f>VLOOKUP(A141,数据库!A:H,3,FALSE)</f>
        <v>K12/2</v>
      </c>
      <c r="D141" s="1" t="str">
        <f>VLOOKUP(A141,数据库!A:H,6,FALSE)</f>
        <v>剥8</v>
      </c>
      <c r="E141" s="1" t="str">
        <f>VLOOKUP(A141,数据库!A:H,7,FALSE)</f>
        <v>蓝3</v>
      </c>
      <c r="F141" s="1" t="str">
        <f>VLOOKUP(A141,数据库!A:H,4,FALSE)</f>
        <v>无机房</v>
      </c>
      <c r="G141" s="7" t="str">
        <f>VLOOKUP(A141,数据库!A:H,5,FALSE)</f>
        <v>0.75黑</v>
      </c>
      <c r="H141" s="7" t="e">
        <f>VLOOKUP(A141,数据库!A:J,12,FALSE)</f>
        <v>#REF!</v>
      </c>
      <c r="I141" s="7">
        <f>VLOOKUP(A141,数据库!A:I,8,FALSE)</f>
        <v>630</v>
      </c>
      <c r="J141" s="7">
        <f>VLOOKUP(A141,数据库!A:I,9,FALSE)</f>
        <v>0</v>
      </c>
      <c r="K141" s="7" t="e">
        <f>VLOOKUP(A141,数据库!A:I,10,FALSE)</f>
        <v>#REF!</v>
      </c>
    </row>
    <row r="142" spans="1:11" ht="20.25" customHeight="1" x14ac:dyDescent="0.15">
      <c r="A142" s="7">
        <v>91</v>
      </c>
      <c r="B142" s="1" t="str">
        <f>VLOOKUP(A142,数据库!A:H,2,FALSE)</f>
        <v>JZK/A(2)</v>
      </c>
      <c r="C142" s="1" t="str">
        <f>VLOOKUP(A142,数据库!A:H,3,FALSE)</f>
        <v>K12/2</v>
      </c>
      <c r="D142" s="1" t="str">
        <f>VLOOKUP(A142,数据库!A:H,6,FALSE)</f>
        <v>131蓝4</v>
      </c>
      <c r="E142" s="1">
        <f>VLOOKUP(A142,数据库!A:H,7,FALSE)</f>
        <v>0</v>
      </c>
      <c r="F142" s="1" t="str">
        <f>VLOOKUP(A142,数据库!A:H,4,FALSE)</f>
        <v>无机房</v>
      </c>
      <c r="G142" s="7" t="str">
        <f>VLOOKUP(A142,数据库!A:H,5,FALSE)</f>
        <v>0.75黑</v>
      </c>
      <c r="H142" s="7" t="e">
        <f>VLOOKUP(A142,数据库!A:J,12,FALSE)</f>
        <v>#REF!</v>
      </c>
      <c r="I142" s="7">
        <f>VLOOKUP(A142,数据库!A:I,8,FALSE)</f>
        <v>630</v>
      </c>
      <c r="J142" s="7">
        <f>VLOOKUP(A142,数据库!A:I,9,FALSE)</f>
        <v>0</v>
      </c>
      <c r="K142" s="7" t="e">
        <f>VLOOKUP(A142,数据库!A:I,10,FALSE)</f>
        <v>#REF!</v>
      </c>
    </row>
    <row r="143" spans="1:11" ht="20.25" customHeight="1" x14ac:dyDescent="0.15">
      <c r="A143" s="7">
        <v>92</v>
      </c>
      <c r="B143" s="1" t="str">
        <f>VLOOKUP(A143,数据库!A:H,2,FALSE)</f>
        <v>KAP/2</v>
      </c>
      <c r="C143" s="1" t="str">
        <f>VLOOKUP(A143,数据库!A:H,3,FALSE)</f>
        <v>K12/HN</v>
      </c>
      <c r="D143" s="1" t="str">
        <f>VLOOKUP(A143,数据库!A:H,6,FALSE)</f>
        <v>剥8</v>
      </c>
      <c r="E143" s="1" t="str">
        <f>VLOOKUP(A143,数据库!A:H,7,FALSE)</f>
        <v>蓝3</v>
      </c>
      <c r="F143" s="1" t="str">
        <f>VLOOKUP(A143,数据库!A:H,4,FALSE)</f>
        <v>无机房</v>
      </c>
      <c r="G143" s="7" t="str">
        <f>VLOOKUP(A143,数据库!A:H,5,FALSE)</f>
        <v>0.75黑</v>
      </c>
      <c r="H143" s="7" t="e">
        <f>VLOOKUP(A143,数据库!A:J,12,FALSE)</f>
        <v>#REF!</v>
      </c>
      <c r="I143" s="7">
        <f>VLOOKUP(A143,数据库!A:I,8,FALSE)</f>
        <v>780</v>
      </c>
      <c r="J143" s="7">
        <f>VLOOKUP(A143,数据库!A:I,9,FALSE)</f>
        <v>0</v>
      </c>
      <c r="K143" s="7" t="e">
        <f>VLOOKUP(A143,数据库!A:I,10,FALSE)</f>
        <v>#REF!</v>
      </c>
    </row>
    <row r="144" spans="1:11" ht="20.25" customHeight="1" x14ac:dyDescent="0.15">
      <c r="A144" s="7">
        <v>93</v>
      </c>
      <c r="B144" s="1" t="str">
        <f>VLOOKUP(A144,数据库!A:H,2,FALSE)</f>
        <v>ID/3</v>
      </c>
      <c r="C144" s="1" t="str">
        <f>VLOOKUP(A144,数据库!A:H,3,FALSE)</f>
        <v>K12/HN</v>
      </c>
      <c r="D144" s="1" t="str">
        <f>VLOOKUP(A144,数据库!A:H,6,FALSE)</f>
        <v>剥8</v>
      </c>
      <c r="E144" s="1">
        <f>VLOOKUP(A144,数据库!A:H,7,FALSE)</f>
        <v>0</v>
      </c>
      <c r="F144" s="1" t="str">
        <f>VLOOKUP(A144,数据库!A:H,4,FALSE)</f>
        <v>无机房</v>
      </c>
      <c r="G144" s="7" t="str">
        <f>VLOOKUP(A144,数据库!A:H,5,FALSE)</f>
        <v>0.75黑</v>
      </c>
      <c r="H144" s="7" t="e">
        <f>VLOOKUP(A144,数据库!A:J,12,FALSE)</f>
        <v>#REF!</v>
      </c>
      <c r="I144" s="7">
        <f>VLOOKUP(A144,数据库!A:I,8,FALSE)</f>
        <v>500</v>
      </c>
      <c r="J144" s="7">
        <f>VLOOKUP(A144,数据库!A:I,9,FALSE)</f>
        <v>0</v>
      </c>
      <c r="K144" s="7" t="e">
        <f>VLOOKUP(A144,数据库!A:I,10,FALSE)</f>
        <v>#REF!</v>
      </c>
    </row>
    <row r="145" spans="1:11" ht="20.25" customHeight="1" x14ac:dyDescent="0.15">
      <c r="A145" s="7">
        <v>94</v>
      </c>
      <c r="B145" s="1" t="str">
        <f>VLOOKUP(A145,数据库!A:H,2,FALSE)</f>
        <v>KH1/1</v>
      </c>
      <c r="C145" s="1" t="str">
        <f>VLOOKUP(A145,数据库!A:H,3,FALSE)</f>
        <v>SZDY/485+</v>
      </c>
      <c r="D145" s="1" t="str">
        <f>VLOOKUP(A145,数据库!A:H,6,FALSE)</f>
        <v>剥8</v>
      </c>
      <c r="E145" s="1" t="str">
        <f>VLOOKUP(A145,数据库!A:H,7,FALSE)</f>
        <v>剥13与专用线压奶嘴</v>
      </c>
      <c r="F145" s="1" t="str">
        <f>VLOOKUP(A145,数据库!A:H,4,FALSE)</f>
        <v>无机房</v>
      </c>
      <c r="G145" s="7" t="str">
        <f>VLOOKUP(A145,数据库!A:H,5,FALSE)</f>
        <v>0.5黑</v>
      </c>
      <c r="H145" s="7" t="e">
        <f>VLOOKUP(A145,数据库!A:J,12,FALSE)</f>
        <v>#REF!</v>
      </c>
      <c r="I145" s="7">
        <f>VLOOKUP(A145,数据库!A:I,8,FALSE)</f>
        <v>1270</v>
      </c>
      <c r="J145" s="7">
        <f>VLOOKUP(A145,数据库!A:I,9,FALSE)</f>
        <v>0</v>
      </c>
      <c r="K145" s="7" t="e">
        <f>VLOOKUP(A145,数据库!A:I,10,FALSE)</f>
        <v>#REF!</v>
      </c>
    </row>
    <row r="146" spans="1:11" ht="20.25" customHeight="1" x14ac:dyDescent="0.15">
      <c r="A146" s="7">
        <v>95</v>
      </c>
      <c r="B146" s="1" t="str">
        <f>VLOOKUP(A146,数据库!A:H,2,FALSE)</f>
        <v>KH1/2</v>
      </c>
      <c r="C146" s="1" t="str">
        <f>VLOOKUP(A146,数据库!A:H,3,FALSE)</f>
        <v>SZDY/485-</v>
      </c>
      <c r="D146" s="1" t="str">
        <f>VLOOKUP(A146,数据库!A:H,6,FALSE)</f>
        <v>剥8</v>
      </c>
      <c r="E146" s="1" t="str">
        <f>VLOOKUP(A146,数据库!A:H,7,FALSE)</f>
        <v>剥13与专用线压奶嘴</v>
      </c>
      <c r="F146" s="1" t="str">
        <f>VLOOKUP(A146,数据库!A:H,4,FALSE)</f>
        <v>无机房</v>
      </c>
      <c r="G146" s="7" t="str">
        <f>VLOOKUP(A146,数据库!A:H,5,FALSE)</f>
        <v>0.5黑</v>
      </c>
      <c r="H146" s="7" t="e">
        <f>VLOOKUP(A146,数据库!A:J,12,FALSE)</f>
        <v>#REF!</v>
      </c>
      <c r="I146" s="7">
        <f>VLOOKUP(A146,数据库!A:I,8,FALSE)</f>
        <v>1270</v>
      </c>
      <c r="J146" s="7">
        <f>VLOOKUP(A146,数据库!A:I,9,FALSE)</f>
        <v>0</v>
      </c>
      <c r="K146" s="7" t="e">
        <f>VLOOKUP(A146,数据库!A:I,10,FALSE)</f>
        <v>#REF!</v>
      </c>
    </row>
    <row r="147" spans="1:11" ht="20.25" customHeight="1" x14ac:dyDescent="0.15">
      <c r="A147" s="7">
        <v>96</v>
      </c>
      <c r="B147" s="1" t="str">
        <f>VLOOKUP(A147,数据库!A:H,2,FALSE)</f>
        <v>LP2/-</v>
      </c>
      <c r="C147" s="1" t="str">
        <f>VLOOKUP(A147,数据库!A:H,3,FALSE)</f>
        <v>DLQ/NC</v>
      </c>
      <c r="D147" s="1" t="str">
        <f>VLOOKUP(A147,数据库!A:H,6,FALSE)</f>
        <v>剥13</v>
      </c>
      <c r="E147" s="1" t="str">
        <f>VLOOKUP(A147,数据库!A:H,7,FALSE)</f>
        <v>红4</v>
      </c>
      <c r="F147" s="1" t="str">
        <f>VLOOKUP(A147,数据库!A:H,4,FALSE)</f>
        <v>无机房</v>
      </c>
      <c r="G147" s="7" t="str">
        <f>VLOOKUP(A147,数据库!A:H,5,FALSE)</f>
        <v>0.5黑</v>
      </c>
      <c r="H147" s="7" t="e">
        <f>VLOOKUP(A147,数据库!A:J,12,FALSE)</f>
        <v>#REF!</v>
      </c>
      <c r="I147" s="7">
        <f>VLOOKUP(A147,数据库!A:I,8,FALSE)</f>
        <v>1080</v>
      </c>
      <c r="J147" s="7">
        <f>VLOOKUP(A147,数据库!A:I,9,FALSE)</f>
        <v>0</v>
      </c>
      <c r="K147" s="7" t="e">
        <f>VLOOKUP(A147,数据库!A:I,10,FALSE)</f>
        <v>#REF!</v>
      </c>
    </row>
    <row r="148" spans="1:11" ht="20.25" customHeight="1" x14ac:dyDescent="0.15">
      <c r="A148" s="7">
        <v>97</v>
      </c>
      <c r="B148" s="1" t="str">
        <f>VLOOKUP(A148,数据库!A:H,2,FALSE)</f>
        <v>MC/53(13)</v>
      </c>
      <c r="C148" s="1" t="str">
        <f>VLOOKUP(A148,数据库!A:H,3,FALSE)</f>
        <v>FJK/33</v>
      </c>
      <c r="D148" s="1" t="str">
        <f>VLOOKUP(A148,数据库!A:H,6,FALSE)</f>
        <v>红4</v>
      </c>
      <c r="E148" s="1" t="str">
        <f>VLOOKUP(A148,数据库!A:H,7,FALSE)</f>
        <v>红4</v>
      </c>
      <c r="F148" s="1" t="str">
        <f>VLOOKUP(A148,数据库!A:H,4,FALSE)</f>
        <v>无机房</v>
      </c>
      <c r="G148" s="7" t="str">
        <f>VLOOKUP(A148,数据库!A:H,5,FALSE)</f>
        <v>0.5黑</v>
      </c>
      <c r="H148" s="7" t="e">
        <f>VLOOKUP(A148,数据库!A:J,12,FALSE)</f>
        <v>#REF!</v>
      </c>
      <c r="I148" s="7">
        <f>VLOOKUP(A148,数据库!A:I,8,FALSE)</f>
        <v>1130</v>
      </c>
      <c r="J148" s="7">
        <f>VLOOKUP(A148,数据库!A:I,9,FALSE)</f>
        <v>0</v>
      </c>
      <c r="K148" s="7" t="e">
        <f>VLOOKUP(A148,数据库!A:I,10,FALSE)</f>
        <v>#REF!</v>
      </c>
    </row>
    <row r="149" spans="1:11" ht="20.25" customHeight="1" x14ac:dyDescent="0.15">
      <c r="A149" s="7">
        <v>98</v>
      </c>
      <c r="B149" s="1" t="str">
        <f>VLOOKUP(A149,数据库!A:H,2,FALSE)</f>
        <v>插座/L</v>
      </c>
      <c r="C149" s="1" t="str">
        <f>VLOOKUP(A149,数据库!A:H,3,FALSE)</f>
        <v>ZDK/5</v>
      </c>
      <c r="D149" s="1" t="str">
        <f>VLOOKUP(A149,数据库!A:H,6,FALSE)</f>
        <v>蓝4</v>
      </c>
      <c r="E149" s="1" t="str">
        <f>VLOOKUP(A149,数据库!A:H,7,FALSE)</f>
        <v>红4</v>
      </c>
      <c r="F149" s="1" t="str">
        <f>VLOOKUP(A149,数据库!A:H,4,FALSE)</f>
        <v>无机房</v>
      </c>
      <c r="G149" s="7" t="str">
        <f>VLOOKUP(A149,数据库!A:H,5,FALSE)</f>
        <v>0.75黑</v>
      </c>
      <c r="H149" s="7" t="e">
        <f>VLOOKUP(A149,数据库!A:J,12,FALSE)</f>
        <v>#REF!</v>
      </c>
      <c r="I149" s="7">
        <f>VLOOKUP(A149,数据库!A:I,8,FALSE)</f>
        <v>550</v>
      </c>
      <c r="J149" s="7">
        <f>VLOOKUP(A149,数据库!A:I,9,FALSE)</f>
        <v>0</v>
      </c>
      <c r="K149" s="7" t="e">
        <f>VLOOKUP(A149,数据库!A:I,10,FALSE)</f>
        <v>#REF!</v>
      </c>
    </row>
    <row r="150" spans="1:11" ht="20.25" customHeight="1" x14ac:dyDescent="0.15">
      <c r="A150" s="7">
        <v>99</v>
      </c>
      <c r="B150" s="1" t="str">
        <f>VLOOKUP(A150,数据库!A:H,2,FALSE)</f>
        <v>插座/L</v>
      </c>
      <c r="C150" s="1" t="str">
        <f>VLOOKUP(A150,数据库!A:H,3,FALSE)</f>
        <v>K12/1</v>
      </c>
      <c r="D150" s="1">
        <f>VLOOKUP(A150,数据库!A:H,6,FALSE)</f>
        <v>0</v>
      </c>
      <c r="E150" s="1" t="str">
        <f>VLOOKUP(A150,数据库!A:H,7,FALSE)</f>
        <v>红3</v>
      </c>
      <c r="F150" s="1" t="str">
        <f>VLOOKUP(A150,数据库!A:H,4,FALSE)</f>
        <v>无机房</v>
      </c>
      <c r="G150" s="7" t="str">
        <f>VLOOKUP(A150,数据库!A:H,5,FALSE)</f>
        <v>0.75黑</v>
      </c>
      <c r="H150" s="7" t="e">
        <f>VLOOKUP(A150,数据库!A:J,12,FALSE)</f>
        <v>#REF!</v>
      </c>
      <c r="I150" s="7">
        <f>VLOOKUP(A150,数据库!A:I,8,FALSE)</f>
        <v>350</v>
      </c>
      <c r="J150" s="7">
        <f>VLOOKUP(A150,数据库!A:I,9,FALSE)</f>
        <v>0</v>
      </c>
      <c r="K150" s="7" t="e">
        <f>VLOOKUP(A150,数据库!A:I,10,FALSE)</f>
        <v>#REF!</v>
      </c>
    </row>
    <row r="151" spans="1:11" ht="20.25" customHeight="1" x14ac:dyDescent="0.15">
      <c r="A151" s="7">
        <v>100</v>
      </c>
      <c r="B151" s="1" t="str">
        <f>VLOOKUP(A151,数据库!A:H,2,FALSE)</f>
        <v>插座/N</v>
      </c>
      <c r="C151" s="1" t="str">
        <f>VLOOKUP(A151,数据库!A:H,3,FALSE)</f>
        <v>K12/QN</v>
      </c>
      <c r="D151" s="1" t="str">
        <f>VLOOKUP(A151,数据库!A:H,6,FALSE)</f>
        <v>蓝4</v>
      </c>
      <c r="E151" s="1" t="str">
        <f>VLOOKUP(A151,数据库!A:H,7,FALSE)</f>
        <v>红3</v>
      </c>
      <c r="F151" s="1" t="str">
        <f>VLOOKUP(A151,数据库!A:H,4,FALSE)</f>
        <v>无机房</v>
      </c>
      <c r="G151" s="7" t="str">
        <f>VLOOKUP(A151,数据库!A:H,5,FALSE)</f>
        <v>0.75黑</v>
      </c>
      <c r="H151" s="7" t="e">
        <f>VLOOKUP(A151,数据库!A:J,12,FALSE)</f>
        <v>#REF!</v>
      </c>
      <c r="I151" s="7">
        <f>VLOOKUP(A151,数据库!A:I,8,FALSE)</f>
        <v>0</v>
      </c>
      <c r="J151" s="7">
        <f>VLOOKUP(A151,数据库!A:I,9,FALSE)</f>
        <v>0</v>
      </c>
      <c r="K151" s="7" t="e">
        <f>VLOOKUP(A151,数据库!A:I,10,FALSE)</f>
        <v>#REF!</v>
      </c>
    </row>
    <row r="152" spans="1:11" ht="20.25" customHeight="1" x14ac:dyDescent="0.15">
      <c r="A152" s="7">
        <v>101</v>
      </c>
      <c r="B152" s="1" t="str">
        <f>VLOOKUP(A152,数据库!A:H,2,FALSE)</f>
        <v>插座/N</v>
      </c>
      <c r="C152" s="1" t="str">
        <f>VLOOKUP(A152,数据库!A:H,3,FALSE)</f>
        <v>端子排/N</v>
      </c>
      <c r="D152" s="1">
        <f>VLOOKUP(A152,数据库!A:H,6,FALSE)</f>
        <v>0</v>
      </c>
      <c r="E152" s="1" t="str">
        <f>VLOOKUP(A152,数据库!A:H,7,FALSE)</f>
        <v>89蓝针</v>
      </c>
      <c r="F152" s="1" t="str">
        <f>VLOOKUP(A152,数据库!A:H,4,FALSE)</f>
        <v>无机房</v>
      </c>
      <c r="G152" s="7" t="str">
        <f>VLOOKUP(A152,数据库!A:H,5,FALSE)</f>
        <v>0.75黑</v>
      </c>
      <c r="H152" s="7" t="e">
        <f>VLOOKUP(A152,数据库!A:J,12,FALSE)</f>
        <v>#REF!</v>
      </c>
      <c r="I152" s="7">
        <f>VLOOKUP(A152,数据库!A:I,8,FALSE)</f>
        <v>0</v>
      </c>
      <c r="J152" s="7">
        <f>VLOOKUP(A152,数据库!A:I,9,FALSE)</f>
        <v>0</v>
      </c>
      <c r="K152" s="7" t="e">
        <f>VLOOKUP(A152,数据库!A:I,10,FALSE)</f>
        <v>#REF!</v>
      </c>
    </row>
    <row r="153" spans="1:11" ht="20.25" customHeight="1" x14ac:dyDescent="0.15">
      <c r="A153" s="7">
        <v>102</v>
      </c>
      <c r="B153" s="1" t="str">
        <f>VLOOKUP(A153,数据库!A:H,2,FALSE)</f>
        <v>JZK/A(2)</v>
      </c>
      <c r="C153" s="1" t="str">
        <f>VLOOKUP(A153,数据库!A:H,3,FALSE)</f>
        <v>ID/4</v>
      </c>
      <c r="D153" s="1" t="str">
        <f>VLOOKUP(A153,数据库!A:H,6,FALSE)</f>
        <v>红4</v>
      </c>
      <c r="E153" s="1" t="str">
        <f>VLOOKUP(A153,数据库!A:H,7,FALSE)</f>
        <v>剥8</v>
      </c>
      <c r="F153" s="1" t="str">
        <f>VLOOKUP(A153,数据库!A:H,4,FALSE)</f>
        <v>无机房</v>
      </c>
      <c r="G153" s="7" t="str">
        <f>VLOOKUP(A153,数据库!A:H,5,FALSE)</f>
        <v>0.75黑</v>
      </c>
      <c r="H153" s="7" t="e">
        <f>VLOOKUP(A153,数据库!A:J,12,FALSE)</f>
        <v>#REF!</v>
      </c>
      <c r="I153" s="7">
        <f>VLOOKUP(A153,数据库!A:I,8,FALSE)</f>
        <v>1370</v>
      </c>
      <c r="J153" s="7">
        <f>VLOOKUP(A153,数据库!A:I,9,FALSE)</f>
        <v>0</v>
      </c>
      <c r="K153" s="7" t="e">
        <f>VLOOKUP(A153,数据库!A:I,10,FALSE)</f>
        <v>#REF!</v>
      </c>
    </row>
    <row r="154" spans="1:11" ht="20.25" customHeight="1" x14ac:dyDescent="0.15">
      <c r="A154" s="7">
        <v>103</v>
      </c>
      <c r="B154" s="1" t="str">
        <f>VLOOKUP(A154,数据库!A:H,2,FALSE)</f>
        <v>JZK/A1(1)</v>
      </c>
      <c r="C154" s="1" t="str">
        <f>VLOOKUP(A154,数据库!A:H,3,FALSE)</f>
        <v>ID/1</v>
      </c>
      <c r="D154" s="1" t="str">
        <f>VLOOKUP(A154,数据库!A:H,6,FALSE)</f>
        <v>红4</v>
      </c>
      <c r="E154" s="1" t="str">
        <f>VLOOKUP(A154,数据库!A:H,7,FALSE)</f>
        <v>剥8</v>
      </c>
      <c r="F154" s="1" t="str">
        <f>VLOOKUP(A154,数据库!A:H,4,FALSE)</f>
        <v>无机房</v>
      </c>
      <c r="G154" s="7" t="str">
        <f>VLOOKUP(A154,数据库!A:H,5,FALSE)</f>
        <v>0.75黑</v>
      </c>
      <c r="H154" s="7" t="e">
        <f>VLOOKUP(A154,数据库!A:J,12,FALSE)</f>
        <v>#REF!</v>
      </c>
      <c r="I154" s="7">
        <f>VLOOKUP(A154,数据库!A:I,8,FALSE)</f>
        <v>1410</v>
      </c>
      <c r="J154" s="7">
        <f>VLOOKUP(A154,数据库!A:I,9,FALSE)</f>
        <v>0</v>
      </c>
      <c r="K154" s="7" t="e">
        <f>VLOOKUP(A154,数据库!A:I,10,FALSE)</f>
        <v>#REF!</v>
      </c>
    </row>
    <row r="155" spans="1:11" ht="20.25" customHeight="1" x14ac:dyDescent="0.15">
      <c r="A155" s="7">
        <v>104</v>
      </c>
      <c r="B155" s="1" t="str">
        <f>VLOOKUP(A155,数据库!A:H,2,FALSE)</f>
        <v>JZK/A2(4)</v>
      </c>
      <c r="C155" s="1" t="str">
        <f>VLOOKUP(A155,数据库!A:H,3,FALSE)</f>
        <v>ID/2</v>
      </c>
      <c r="D155" s="1" t="str">
        <f>VLOOKUP(A155,数据库!A:H,6,FALSE)</f>
        <v>红4</v>
      </c>
      <c r="E155" s="1" t="str">
        <f>VLOOKUP(A155,数据库!A:H,7,FALSE)</f>
        <v>剥8</v>
      </c>
      <c r="F155" s="1" t="str">
        <f>VLOOKUP(A155,数据库!A:H,4,FALSE)</f>
        <v>无机房</v>
      </c>
      <c r="G155" s="7" t="str">
        <f>VLOOKUP(A155,数据库!A:H,5,FALSE)</f>
        <v>0.75黑</v>
      </c>
      <c r="H155" s="7" t="e">
        <f>VLOOKUP(A155,数据库!A:J,12,FALSE)</f>
        <v>#REF!</v>
      </c>
      <c r="I155" s="7">
        <f>VLOOKUP(A155,数据库!A:I,8,FALSE)</f>
        <v>1350</v>
      </c>
      <c r="J155" s="7">
        <f>VLOOKUP(A155,数据库!A:I,9,FALSE)</f>
        <v>0</v>
      </c>
      <c r="K155" s="7" t="e">
        <f>VLOOKUP(A155,数据库!A:I,10,FALSE)</f>
        <v>#REF!</v>
      </c>
    </row>
    <row r="156" spans="1:11" ht="20.25" customHeight="1" x14ac:dyDescent="0.15">
      <c r="A156" s="7">
        <v>105</v>
      </c>
      <c r="B156" s="1" t="str">
        <f>VLOOKUP(A156,数据库!A:H,2,FALSE)</f>
        <v>FJSA/13</v>
      </c>
      <c r="C156" s="1" t="str">
        <f>VLOOKUP(A156,数据库!A:H,3,FALSE)</f>
        <v>FTK/1</v>
      </c>
      <c r="D156" s="1" t="str">
        <f>VLOOKUP(A156,数据库!A:H,6,FALSE)</f>
        <v>红4</v>
      </c>
      <c r="E156" s="1" t="str">
        <f>VLOOKUP(A156,数据库!A:H,7,FALSE)</f>
        <v>红4</v>
      </c>
      <c r="F156" s="1" t="str">
        <f>VLOOKUP(A156,数据库!A:H,4,FALSE)</f>
        <v>非钢带梯/非异步货梯</v>
      </c>
      <c r="G156" s="7" t="str">
        <f>VLOOKUP(A156,数据库!A:H,5,FALSE)</f>
        <v>0.5黑</v>
      </c>
      <c r="H156" s="7" t="e">
        <f>VLOOKUP(A156,数据库!A:J,12,FALSE)</f>
        <v>#REF!</v>
      </c>
      <c r="I156" s="7">
        <f>VLOOKUP(A156,数据库!A:I,8,FALSE)</f>
        <v>260</v>
      </c>
      <c r="J156" s="7">
        <f>VLOOKUP(A156,数据库!A:I,9,FALSE)</f>
        <v>0</v>
      </c>
      <c r="K156" s="7" t="e">
        <f>VLOOKUP(A156,数据库!A:I,10,FALSE)</f>
        <v>#REF!</v>
      </c>
    </row>
    <row r="157" spans="1:11" ht="20.25" customHeight="1" x14ac:dyDescent="0.15">
      <c r="A157" s="7">
        <v>106</v>
      </c>
      <c r="B157" s="1" t="str">
        <f>VLOOKUP(A157,数据库!A:H,2,FALSE)</f>
        <v>FJXA/13</v>
      </c>
      <c r="C157" s="1" t="str">
        <f>VLOOKUP(A157,数据库!A:H,3,FALSE)</f>
        <v>FJSA/13</v>
      </c>
      <c r="D157" s="1" t="str">
        <f>VLOOKUP(A157,数据库!A:H,6,FALSE)</f>
        <v>红4</v>
      </c>
      <c r="E157" s="1" t="str">
        <f>VLOOKUP(A157,数据库!A:H,7,FALSE)</f>
        <v>红4</v>
      </c>
      <c r="F157" s="1" t="str">
        <f>VLOOKUP(A157,数据库!A:H,4,FALSE)</f>
        <v>标准</v>
      </c>
      <c r="G157" s="7" t="str">
        <f>VLOOKUP(A157,数据库!A:H,5,FALSE)</f>
        <v>0.5黑</v>
      </c>
      <c r="H157" s="7" t="e">
        <f>VLOOKUP(A157,数据库!A:J,12,FALSE)</f>
        <v>#REF!</v>
      </c>
      <c r="I157" s="7">
        <f>VLOOKUP(A157,数据库!A:I,8,FALSE)</f>
        <v>260</v>
      </c>
      <c r="J157" s="7">
        <f>VLOOKUP(A157,数据库!A:I,9,FALSE)</f>
        <v>0</v>
      </c>
      <c r="K157" s="7" t="e">
        <f>VLOOKUP(A157,数据库!A:I,10,FALSE)</f>
        <v>#REF!</v>
      </c>
    </row>
    <row r="158" spans="1:11" ht="20.25" customHeight="1" x14ac:dyDescent="0.15">
      <c r="A158" s="7">
        <v>107</v>
      </c>
      <c r="B158" s="1" t="str">
        <f>VLOOKUP(A158,数据库!A:H,2,FALSE)</f>
        <v>FJA/23</v>
      </c>
      <c r="C158" s="1" t="str">
        <f>VLOOKUP(A158,数据库!A:H,3,FALSE)</f>
        <v>FJXA/14</v>
      </c>
      <c r="D158" s="1" t="str">
        <f>VLOOKUP(A158,数据库!A:H,6,FALSE)</f>
        <v>蓝4</v>
      </c>
      <c r="E158" s="1" t="str">
        <f>VLOOKUP(A158,数据库!A:H,7,FALSE)</f>
        <v>红4</v>
      </c>
      <c r="F158" s="1" t="str">
        <f>VLOOKUP(A158,数据库!A:H,4,FALSE)</f>
        <v>标准</v>
      </c>
      <c r="G158" s="7" t="str">
        <f>VLOOKUP(A158,数据库!A:H,5,FALSE)</f>
        <v>0.5黑</v>
      </c>
      <c r="H158" s="7" t="e">
        <f>VLOOKUP(A158,数据库!A:J,12,FALSE)</f>
        <v>#REF!</v>
      </c>
      <c r="I158" s="7">
        <f>VLOOKUP(A158,数据库!A:I,8,FALSE)</f>
        <v>260</v>
      </c>
      <c r="J158" s="7">
        <f>VLOOKUP(A158,数据库!A:I,9,FALSE)</f>
        <v>0</v>
      </c>
      <c r="K158" s="7" t="e">
        <f>VLOOKUP(A158,数据库!A:I,10,FALSE)</f>
        <v>#REF!</v>
      </c>
    </row>
    <row r="159" spans="1:11" ht="20.25" customHeight="1" x14ac:dyDescent="0.15">
      <c r="A159" s="7">
        <v>108</v>
      </c>
      <c r="B159" s="1" t="str">
        <f>VLOOKUP(A159,数据库!A:H,2,FALSE)</f>
        <v>FJA/23</v>
      </c>
      <c r="C159" s="1" t="str">
        <f>VLOOKUP(A159,数据库!A:H,3,FALSE)</f>
        <v>FJSA/14</v>
      </c>
      <c r="D159" s="1">
        <f>VLOOKUP(A159,数据库!A:H,6,FALSE)</f>
        <v>0</v>
      </c>
      <c r="E159" s="1" t="str">
        <f>VLOOKUP(A159,数据库!A:H,7,FALSE)</f>
        <v>红4</v>
      </c>
      <c r="F159" s="1" t="str">
        <f>VLOOKUP(A159,数据库!A:H,4,FALSE)</f>
        <v>标准</v>
      </c>
      <c r="G159" s="7" t="str">
        <f>VLOOKUP(A159,数据库!A:H,5,FALSE)</f>
        <v>0.5黑</v>
      </c>
      <c r="H159" s="7" t="e">
        <f>VLOOKUP(A159,数据库!A:J,12,FALSE)</f>
        <v>#REF!</v>
      </c>
      <c r="I159" s="7">
        <f>VLOOKUP(A159,数据库!A:I,8,FALSE)</f>
        <v>260</v>
      </c>
      <c r="J159" s="7">
        <f>VLOOKUP(A159,数据库!A:I,9,FALSE)</f>
        <v>0</v>
      </c>
      <c r="K159" s="7" t="e">
        <f>VLOOKUP(A159,数据库!A:I,10,FALSE)</f>
        <v>#REF!</v>
      </c>
    </row>
    <row r="160" spans="1:11" ht="20.25" customHeight="1" x14ac:dyDescent="0.15">
      <c r="A160" s="7">
        <v>109</v>
      </c>
      <c r="B160" s="1" t="str">
        <f>VLOOKUP(A160,数据库!A:H,2,FALSE)</f>
        <v>FJA/14</v>
      </c>
      <c r="C160" s="1" t="str">
        <f>VLOOKUP(A160,数据库!A:H,3,FALSE)</f>
        <v>FJK/13</v>
      </c>
      <c r="D160" s="1" t="str">
        <f>VLOOKUP(A160,数据库!A:H,6,FALSE)</f>
        <v>红4</v>
      </c>
      <c r="E160" s="1" t="str">
        <f>VLOOKUP(A160,数据库!A:H,7,FALSE)</f>
        <v>红4</v>
      </c>
      <c r="F160" s="1" t="str">
        <f>VLOOKUP(A160,数据库!A:H,4,FALSE)</f>
        <v>标准</v>
      </c>
      <c r="G160" s="7" t="str">
        <f>VLOOKUP(A160,数据库!A:H,5,FALSE)</f>
        <v>0.5黑</v>
      </c>
      <c r="H160" s="7" t="e">
        <f>VLOOKUP(A160,数据库!A:J,12,FALSE)</f>
        <v>#REF!</v>
      </c>
      <c r="I160" s="7">
        <f>VLOOKUP(A160,数据库!A:I,8,FALSE)</f>
        <v>260</v>
      </c>
      <c r="J160" s="7">
        <f>VLOOKUP(A160,数据库!A:I,9,FALSE)</f>
        <v>0</v>
      </c>
      <c r="K160" s="7" t="e">
        <f>VLOOKUP(A160,数据库!A:I,10,FALSE)</f>
        <v>#REF!</v>
      </c>
    </row>
    <row r="161" spans="1:11" ht="20.25" customHeight="1" x14ac:dyDescent="0.15">
      <c r="A161" s="7">
        <v>110</v>
      </c>
      <c r="B161" s="1" t="str">
        <f>VLOOKUP(A161,数据库!A:H,2,FALSE)</f>
        <v>FJK/3</v>
      </c>
      <c r="C161" s="1" t="str">
        <f>VLOOKUP(A161,数据库!A:H,3,FALSE)</f>
        <v>FJK/1</v>
      </c>
      <c r="D161" s="1" t="str">
        <f>VLOOKUP(A161,数据库!A:H,6,FALSE)</f>
        <v>红4</v>
      </c>
      <c r="E161" s="1" t="str">
        <f>VLOOKUP(A161,数据库!A:H,7,FALSE)</f>
        <v>红4</v>
      </c>
      <c r="F161" s="1" t="str">
        <f>VLOOKUP(A161,数据库!A:H,4,FALSE)</f>
        <v>标准</v>
      </c>
      <c r="G161" s="7" t="str">
        <f>VLOOKUP(A161,数据库!A:H,5,FALSE)</f>
        <v>0.5黑</v>
      </c>
      <c r="H161" s="7" t="e">
        <f>VLOOKUP(A161,数据库!A:J,12,FALSE)</f>
        <v>#REF!</v>
      </c>
      <c r="I161" s="7">
        <f>VLOOKUP(A161,数据库!A:I,8,FALSE)</f>
        <v>260</v>
      </c>
      <c r="J161" s="7">
        <f>VLOOKUP(A161,数据库!A:I,9,FALSE)</f>
        <v>0</v>
      </c>
      <c r="K161" s="7" t="e">
        <f>VLOOKUP(A161,数据库!A:I,10,FALSE)</f>
        <v>#REF!</v>
      </c>
    </row>
    <row r="162" spans="1:11" ht="20.25" customHeight="1" x14ac:dyDescent="0.15">
      <c r="A162" s="7">
        <v>111</v>
      </c>
      <c r="B162" s="1" t="str">
        <f>VLOOKUP(A162,数据库!A:H,2,FALSE)</f>
        <v>FJK/4</v>
      </c>
      <c r="C162" s="1" t="str">
        <f>VLOOKUP(A162,数据库!A:H,3,FALSE)</f>
        <v>FJA/3</v>
      </c>
      <c r="D162" s="1" t="str">
        <f>VLOOKUP(A162,数据库!A:H,6,FALSE)</f>
        <v>红4</v>
      </c>
      <c r="E162" s="1" t="str">
        <f>VLOOKUP(A162,数据库!A:H,7,FALSE)</f>
        <v>红4</v>
      </c>
      <c r="F162" s="1" t="str">
        <f>VLOOKUP(A162,数据库!A:H,4,FALSE)</f>
        <v>标准</v>
      </c>
      <c r="G162" s="7" t="str">
        <f>VLOOKUP(A162,数据库!A:H,5,FALSE)</f>
        <v>0.5黑</v>
      </c>
      <c r="H162" s="7" t="e">
        <f>VLOOKUP(A162,数据库!A:J,12,FALSE)</f>
        <v>#REF!</v>
      </c>
      <c r="I162" s="7">
        <f>VLOOKUP(A162,数据库!A:I,8,FALSE)</f>
        <v>260</v>
      </c>
      <c r="J162" s="7">
        <f>VLOOKUP(A162,数据库!A:I,9,FALSE)</f>
        <v>0</v>
      </c>
      <c r="K162" s="7" t="e">
        <f>VLOOKUP(A162,数据库!A:I,10,FALSE)</f>
        <v>#REF!</v>
      </c>
    </row>
    <row r="163" spans="1:11" ht="20.25" customHeight="1" x14ac:dyDescent="0.15">
      <c r="A163" s="7">
        <v>112</v>
      </c>
      <c r="B163" s="1" t="str">
        <f>VLOOKUP(A163,数据库!A:H,2,FALSE)</f>
        <v>FJSA/3</v>
      </c>
      <c r="C163" s="1" t="str">
        <f>VLOOKUP(A163,数据库!A:H,3,FALSE)</f>
        <v>FJA/4</v>
      </c>
      <c r="D163" s="1" t="str">
        <f>VLOOKUP(A163,数据库!A:H,6,FALSE)</f>
        <v>红4</v>
      </c>
      <c r="E163" s="1" t="str">
        <f>VLOOKUP(A163,数据库!A:H,7,FALSE)</f>
        <v>蓝4</v>
      </c>
      <c r="F163" s="1" t="str">
        <f>VLOOKUP(A163,数据库!A:H,4,FALSE)</f>
        <v>标准</v>
      </c>
      <c r="G163" s="7" t="str">
        <f>VLOOKUP(A163,数据库!A:H,5,FALSE)</f>
        <v>0.5黑</v>
      </c>
      <c r="H163" s="7" t="e">
        <f>VLOOKUP(A163,数据库!A:J,12,FALSE)</f>
        <v>#REF!</v>
      </c>
      <c r="I163" s="7">
        <f>VLOOKUP(A163,数据库!A:I,8,FALSE)</f>
        <v>260</v>
      </c>
      <c r="J163" s="7">
        <f>VLOOKUP(A163,数据库!A:I,9,FALSE)</f>
        <v>0</v>
      </c>
      <c r="K163" s="7" t="e">
        <f>VLOOKUP(A163,数据库!A:I,10,FALSE)</f>
        <v>#REF!</v>
      </c>
    </row>
    <row r="164" spans="1:11" ht="20.25" customHeight="1" x14ac:dyDescent="0.15">
      <c r="A164" s="7">
        <v>113</v>
      </c>
      <c r="B164" s="1" t="str">
        <f>VLOOKUP(A164,数据库!A:H,2,FALSE)</f>
        <v>FJXA/3</v>
      </c>
      <c r="C164" s="1" t="str">
        <f>VLOOKUP(A164,数据库!A:H,3,FALSE)</f>
        <v>FJA/4</v>
      </c>
      <c r="D164" s="1" t="str">
        <f>VLOOKUP(A164,数据库!A:H,6,FALSE)</f>
        <v>红4</v>
      </c>
      <c r="E164" s="1">
        <f>VLOOKUP(A164,数据库!A:H,7,FALSE)</f>
        <v>0</v>
      </c>
      <c r="F164" s="1" t="str">
        <f>VLOOKUP(A164,数据库!A:H,4,FALSE)</f>
        <v>标准</v>
      </c>
      <c r="G164" s="7" t="str">
        <f>VLOOKUP(A164,数据库!A:H,5,FALSE)</f>
        <v>0.5黑</v>
      </c>
      <c r="H164" s="7" t="e">
        <f>VLOOKUP(A164,数据库!A:J,12,FALSE)</f>
        <v>#REF!</v>
      </c>
      <c r="I164" s="7">
        <f>VLOOKUP(A164,数据库!A:I,8,FALSE)</f>
        <v>260</v>
      </c>
      <c r="J164" s="7">
        <f>VLOOKUP(A164,数据库!A:I,9,FALSE)</f>
        <v>0</v>
      </c>
      <c r="K164" s="7" t="e">
        <f>VLOOKUP(A164,数据库!A:I,10,FALSE)</f>
        <v>#REF!</v>
      </c>
    </row>
    <row r="165" spans="1:11" ht="20.25" customHeight="1" x14ac:dyDescent="0.15">
      <c r="A165" s="7">
        <v>114</v>
      </c>
      <c r="B165" s="1" t="str">
        <f>VLOOKUP(A165,数据库!A:H,2,FALSE)</f>
        <v>DYK/13</v>
      </c>
      <c r="C165" s="1" t="str">
        <f>VLOOKUP(A165,数据库!A:H,3,FALSE)</f>
        <v>FJK/23</v>
      </c>
      <c r="D165" s="1" t="str">
        <f>VLOOKUP(A165,数据库!A:H,6,FALSE)</f>
        <v>蓝4</v>
      </c>
      <c r="E165" s="1" t="str">
        <f>VLOOKUP(A165,数据库!A:H,7,FALSE)</f>
        <v>红4</v>
      </c>
      <c r="F165" s="1" t="str">
        <f>VLOOKUP(A165,数据库!A:H,4,FALSE)</f>
        <v>无机房</v>
      </c>
      <c r="G165" s="7" t="str">
        <f>VLOOKUP(A165,数据库!A:H,5,FALSE)</f>
        <v>0.75黑</v>
      </c>
      <c r="H165" s="7" t="e">
        <f>VLOOKUP(A165,数据库!A:J,12,FALSE)</f>
        <v>#REF!</v>
      </c>
      <c r="I165" s="7">
        <f>VLOOKUP(A165,数据库!A:I,8,FALSE)</f>
        <v>260</v>
      </c>
      <c r="J165" s="7">
        <f>VLOOKUP(A165,数据库!A:I,9,FALSE)</f>
        <v>0</v>
      </c>
      <c r="K165" s="7" t="e">
        <f>VLOOKUP(A165,数据库!A:I,10,FALSE)</f>
        <v>#REF!</v>
      </c>
    </row>
    <row r="166" spans="1:11" ht="20.25" customHeight="1" x14ac:dyDescent="0.15">
      <c r="A166" s="7">
        <v>115</v>
      </c>
      <c r="B166" s="1" t="str">
        <f>VLOOKUP(A166,数据库!A:H,2,FALSE)</f>
        <v>DYK/13</v>
      </c>
      <c r="C166" s="1" t="str">
        <f>VLOOKUP(A166,数据库!A:H,3,FALSE)</f>
        <v>DYK/23</v>
      </c>
      <c r="D166" s="1">
        <f>VLOOKUP(A166,数据库!A:H,6,FALSE)</f>
        <v>0</v>
      </c>
      <c r="E166" s="1" t="str">
        <f>VLOOKUP(A166,数据库!A:H,7,FALSE)</f>
        <v>红4</v>
      </c>
      <c r="F166" s="1" t="str">
        <f>VLOOKUP(A166,数据库!A:H,4,FALSE)</f>
        <v>无机房</v>
      </c>
      <c r="G166" s="7" t="str">
        <f>VLOOKUP(A166,数据库!A:H,5,FALSE)</f>
        <v>0.75黑</v>
      </c>
      <c r="H166" s="7" t="e">
        <f>VLOOKUP(A166,数据库!A:J,12,FALSE)</f>
        <v>#REF!</v>
      </c>
      <c r="I166" s="7">
        <f>VLOOKUP(A166,数据库!A:I,8,FALSE)</f>
        <v>260</v>
      </c>
      <c r="J166" s="7">
        <f>VLOOKUP(A166,数据库!A:I,9,FALSE)</f>
        <v>0</v>
      </c>
      <c r="K166" s="7" t="e">
        <f>VLOOKUP(A166,数据库!A:I,10,FALSE)</f>
        <v>#REF!</v>
      </c>
    </row>
    <row r="167" spans="1:11" ht="20.25" customHeight="1" x14ac:dyDescent="0.15">
      <c r="A167" s="7">
        <v>116</v>
      </c>
      <c r="B167" s="1" t="str">
        <f>VLOOKUP(A167,数据库!A:H,2,FALSE)</f>
        <v>JZK/A(2)</v>
      </c>
      <c r="C167" s="1" t="str">
        <f>VLOOKUP(A167,数据库!A:H,3,FALSE)</f>
        <v>JZK/A'(3)</v>
      </c>
      <c r="D167" s="1" t="str">
        <f>VLOOKUP(A167,数据库!A:H,6,FALSE)</f>
        <v>104蓝4</v>
      </c>
      <c r="E167" s="1" t="str">
        <f>VLOOKUP(A167,数据库!A:H,7,FALSE)</f>
        <v>红4</v>
      </c>
      <c r="F167" s="1" t="str">
        <f>VLOOKUP(A167,数据库!A:H,4,FALSE)</f>
        <v>无机房</v>
      </c>
      <c r="G167" s="7" t="str">
        <f>VLOOKUP(A167,数据库!A:H,5,FALSE)</f>
        <v>0.75黑</v>
      </c>
      <c r="H167" s="7" t="e">
        <f>VLOOKUP(A167,数据库!A:J,12,FALSE)</f>
        <v>#REF!</v>
      </c>
      <c r="I167" s="7">
        <f>VLOOKUP(A167,数据库!A:I,8,FALSE)</f>
        <v>260</v>
      </c>
      <c r="J167" s="7">
        <f>VLOOKUP(A167,数据库!A:I,9,FALSE)</f>
        <v>0</v>
      </c>
      <c r="K167" s="7" t="e">
        <f>VLOOKUP(A167,数据库!A:I,10,FALSE)</f>
        <v>#REF!</v>
      </c>
    </row>
    <row r="168" spans="1:11" ht="20.25" customHeight="1" x14ac:dyDescent="0.15">
      <c r="A168" s="7">
        <v>117</v>
      </c>
      <c r="B168" s="1" t="e">
        <f>VLOOKUP(A168,数据库!A:H,2,FALSE)</f>
        <v>#N/A</v>
      </c>
      <c r="C168" s="1" t="e">
        <f>VLOOKUP(A168,数据库!A:H,3,FALSE)</f>
        <v>#N/A</v>
      </c>
      <c r="D168" s="1" t="e">
        <f>VLOOKUP(A168,数据库!A:H,6,FALSE)</f>
        <v>#N/A</v>
      </c>
      <c r="E168" s="1" t="e">
        <f>VLOOKUP(A168,数据库!A:H,7,FALSE)</f>
        <v>#N/A</v>
      </c>
      <c r="F168" s="1" t="e">
        <f>VLOOKUP(A168,数据库!A:H,4,FALSE)</f>
        <v>#N/A</v>
      </c>
      <c r="G168" s="7" t="e">
        <f>VLOOKUP(A168,数据库!A:H,5,FALSE)</f>
        <v>#N/A</v>
      </c>
      <c r="H168" s="7" t="e">
        <f>VLOOKUP(A168,数据库!A:J,12,FALSE)</f>
        <v>#N/A</v>
      </c>
      <c r="I168" s="7" t="e">
        <f>VLOOKUP(A168,数据库!A:I,8,FALSE)</f>
        <v>#N/A</v>
      </c>
      <c r="J168" s="7" t="e">
        <f>VLOOKUP(A168,数据库!A:I,9,FALSE)</f>
        <v>#N/A</v>
      </c>
      <c r="K168" s="7" t="e">
        <f>VLOOKUP(A168,数据库!A:I,10,FALSE)</f>
        <v>#N/A</v>
      </c>
    </row>
    <row r="169" spans="1:11" ht="20.25" customHeight="1" x14ac:dyDescent="0.15">
      <c r="A169" s="7">
        <v>118</v>
      </c>
      <c r="B169" s="1" t="e">
        <f>VLOOKUP(A169,数据库!A:H,2,FALSE)</f>
        <v>#N/A</v>
      </c>
      <c r="C169" s="1" t="e">
        <f>VLOOKUP(A169,数据库!A:H,3,FALSE)</f>
        <v>#N/A</v>
      </c>
      <c r="D169" s="1" t="e">
        <f>VLOOKUP(A169,数据库!A:H,6,FALSE)</f>
        <v>#N/A</v>
      </c>
      <c r="E169" s="1" t="e">
        <f>VLOOKUP(A169,数据库!A:H,7,FALSE)</f>
        <v>#N/A</v>
      </c>
      <c r="F169" s="1" t="e">
        <f>VLOOKUP(A169,数据库!A:H,4,FALSE)</f>
        <v>#N/A</v>
      </c>
      <c r="G169" s="7" t="e">
        <f>VLOOKUP(A169,数据库!A:H,5,FALSE)</f>
        <v>#N/A</v>
      </c>
      <c r="H169" s="7" t="e">
        <f>VLOOKUP(A169,数据库!A:J,12,FALSE)</f>
        <v>#N/A</v>
      </c>
      <c r="I169" s="7" t="e">
        <f>VLOOKUP(A169,数据库!A:I,8,FALSE)</f>
        <v>#N/A</v>
      </c>
      <c r="J169" s="7" t="e">
        <f>VLOOKUP(A169,数据库!A:I,9,FALSE)</f>
        <v>#N/A</v>
      </c>
      <c r="K169" s="7" t="e">
        <f>VLOOKUP(A169,数据库!A:I,10,FALSE)</f>
        <v>#N/A</v>
      </c>
    </row>
    <row r="170" spans="1:11" ht="20.25" customHeight="1" x14ac:dyDescent="0.15">
      <c r="A170" s="7">
        <v>119</v>
      </c>
      <c r="B170" s="1" t="e">
        <f>VLOOKUP(A170,数据库!A:H,2,FALSE)</f>
        <v>#N/A</v>
      </c>
      <c r="C170" s="1" t="e">
        <f>VLOOKUP(A170,数据库!A:H,3,FALSE)</f>
        <v>#N/A</v>
      </c>
      <c r="D170" s="1" t="e">
        <f>VLOOKUP(A170,数据库!A:H,6,FALSE)</f>
        <v>#N/A</v>
      </c>
      <c r="E170" s="1" t="e">
        <f>VLOOKUP(A170,数据库!A:H,7,FALSE)</f>
        <v>#N/A</v>
      </c>
      <c r="F170" s="1" t="e">
        <f>VLOOKUP(A170,数据库!A:H,4,FALSE)</f>
        <v>#N/A</v>
      </c>
      <c r="G170" s="7" t="e">
        <f>VLOOKUP(A170,数据库!A:H,5,FALSE)</f>
        <v>#N/A</v>
      </c>
      <c r="H170" s="7" t="e">
        <f>VLOOKUP(A170,数据库!A:J,12,FALSE)</f>
        <v>#N/A</v>
      </c>
      <c r="I170" s="7" t="e">
        <f>VLOOKUP(A170,数据库!A:I,8,FALSE)</f>
        <v>#N/A</v>
      </c>
      <c r="J170" s="7" t="e">
        <f>VLOOKUP(A170,数据库!A:I,9,FALSE)</f>
        <v>#N/A</v>
      </c>
      <c r="K170" s="7" t="e">
        <f>VLOOKUP(A170,数据库!A:I,10,FALSE)</f>
        <v>#N/A</v>
      </c>
    </row>
    <row r="171" spans="1:11" ht="20.25" customHeight="1" x14ac:dyDescent="0.15">
      <c r="A171" s="297" t="s">
        <v>595</v>
      </c>
      <c r="B171" s="298"/>
      <c r="C171" s="298"/>
      <c r="D171" s="298"/>
      <c r="E171" s="298"/>
      <c r="F171" s="298"/>
      <c r="G171" s="298"/>
      <c r="H171" s="298"/>
      <c r="I171" s="298"/>
      <c r="J171" s="298"/>
      <c r="K171" s="299"/>
    </row>
    <row r="172" spans="1:11" ht="20.25" customHeight="1" x14ac:dyDescent="0.15">
      <c r="A172" s="7">
        <v>120</v>
      </c>
      <c r="B172" s="1" t="e">
        <f>VLOOKUP(A172,数据库!A:H,2,FALSE)</f>
        <v>#N/A</v>
      </c>
      <c r="C172" s="1" t="e">
        <f>VLOOKUP(A172,数据库!A:H,3,FALSE)</f>
        <v>#N/A</v>
      </c>
      <c r="D172" s="1" t="e">
        <f>VLOOKUP(A172,数据库!A:H,6,FALSE)</f>
        <v>#N/A</v>
      </c>
      <c r="E172" s="1" t="e">
        <f>VLOOKUP(A172,数据库!A:H,7,FALSE)</f>
        <v>#N/A</v>
      </c>
      <c r="F172" s="1" t="e">
        <f>VLOOKUP(A172,数据库!A:H,4,FALSE)</f>
        <v>#N/A</v>
      </c>
      <c r="G172" s="7" t="e">
        <f>VLOOKUP(A172,数据库!A:H,5,FALSE)</f>
        <v>#N/A</v>
      </c>
      <c r="H172" s="7" t="e">
        <f>VLOOKUP(A172,数据库!A:J,12,FALSE)</f>
        <v>#N/A</v>
      </c>
      <c r="I172" s="7" t="e">
        <f>VLOOKUP(A172,数据库!A:I,8,FALSE)</f>
        <v>#N/A</v>
      </c>
      <c r="J172" s="7" t="e">
        <f>VLOOKUP(A172,数据库!A:I,9,FALSE)</f>
        <v>#N/A</v>
      </c>
      <c r="K172" s="7" t="e">
        <f>VLOOKUP(A172,数据库!A:I,10,FALSE)</f>
        <v>#N/A</v>
      </c>
    </row>
    <row r="173" spans="1:11" ht="20.25" customHeight="1" x14ac:dyDescent="0.15">
      <c r="A173" s="7">
        <v>121</v>
      </c>
      <c r="B173" s="1" t="e">
        <f>VLOOKUP(A173,数据库!A:H,2,FALSE)</f>
        <v>#N/A</v>
      </c>
      <c r="C173" s="1" t="e">
        <f>VLOOKUP(A173,数据库!A:H,3,FALSE)</f>
        <v>#N/A</v>
      </c>
      <c r="D173" s="1" t="e">
        <f>VLOOKUP(A173,数据库!A:H,6,FALSE)</f>
        <v>#N/A</v>
      </c>
      <c r="E173" s="1" t="e">
        <f>VLOOKUP(A173,数据库!A:H,7,FALSE)</f>
        <v>#N/A</v>
      </c>
      <c r="F173" s="1" t="e">
        <f>VLOOKUP(A173,数据库!A:H,4,FALSE)</f>
        <v>#N/A</v>
      </c>
      <c r="G173" s="7" t="e">
        <f>VLOOKUP(A173,数据库!A:H,5,FALSE)</f>
        <v>#N/A</v>
      </c>
      <c r="H173" s="7" t="e">
        <f>VLOOKUP(A173,数据库!A:J,12,FALSE)</f>
        <v>#N/A</v>
      </c>
      <c r="I173" s="7" t="e">
        <f>VLOOKUP(A173,数据库!A:I,8,FALSE)</f>
        <v>#N/A</v>
      </c>
      <c r="J173" s="7" t="e">
        <f>VLOOKUP(A173,数据库!A:I,9,FALSE)</f>
        <v>#N/A</v>
      </c>
      <c r="K173" s="7" t="e">
        <f>VLOOKUP(A173,数据库!A:I,10,FALSE)</f>
        <v>#N/A</v>
      </c>
    </row>
    <row r="174" spans="1:11" ht="20.25" customHeight="1" x14ac:dyDescent="0.15">
      <c r="A174" s="7">
        <v>122</v>
      </c>
      <c r="B174" s="1" t="e">
        <f>VLOOKUP(A174,数据库!A:H,2,FALSE)</f>
        <v>#N/A</v>
      </c>
      <c r="C174" s="1" t="e">
        <f>VLOOKUP(A174,数据库!A:H,3,FALSE)</f>
        <v>#N/A</v>
      </c>
      <c r="D174" s="1" t="e">
        <f>VLOOKUP(A174,数据库!A:H,6,FALSE)</f>
        <v>#N/A</v>
      </c>
      <c r="E174" s="1" t="e">
        <f>VLOOKUP(A174,数据库!A:H,7,FALSE)</f>
        <v>#N/A</v>
      </c>
      <c r="F174" s="1" t="e">
        <f>VLOOKUP(A174,数据库!A:H,4,FALSE)</f>
        <v>#N/A</v>
      </c>
      <c r="G174" s="7" t="e">
        <f>VLOOKUP(A174,数据库!A:H,5,FALSE)</f>
        <v>#N/A</v>
      </c>
      <c r="H174" s="7" t="e">
        <f>VLOOKUP(A174,数据库!A:J,12,FALSE)</f>
        <v>#N/A</v>
      </c>
      <c r="I174" s="7" t="e">
        <f>VLOOKUP(A174,数据库!A:I,8,FALSE)</f>
        <v>#N/A</v>
      </c>
      <c r="J174" s="7" t="e">
        <f>VLOOKUP(A174,数据库!A:I,9,FALSE)</f>
        <v>#N/A</v>
      </c>
      <c r="K174" s="7" t="e">
        <f>VLOOKUP(A174,数据库!A:I,10,FALSE)</f>
        <v>#N/A</v>
      </c>
    </row>
    <row r="175" spans="1:11" ht="20.25" customHeight="1" x14ac:dyDescent="0.15">
      <c r="A175" s="7">
        <v>123</v>
      </c>
      <c r="B175" s="1" t="e">
        <f>VLOOKUP(A175,数据库!A:H,2,FALSE)</f>
        <v>#N/A</v>
      </c>
      <c r="C175" s="1" t="e">
        <f>VLOOKUP(A175,数据库!A:H,3,FALSE)</f>
        <v>#N/A</v>
      </c>
      <c r="D175" s="1" t="e">
        <f>VLOOKUP(A175,数据库!A:H,6,FALSE)</f>
        <v>#N/A</v>
      </c>
      <c r="E175" s="1" t="e">
        <f>VLOOKUP(A175,数据库!A:H,7,FALSE)</f>
        <v>#N/A</v>
      </c>
      <c r="F175" s="1" t="e">
        <f>VLOOKUP(A175,数据库!A:H,4,FALSE)</f>
        <v>#N/A</v>
      </c>
      <c r="G175" s="7" t="e">
        <f>VLOOKUP(A175,数据库!A:H,5,FALSE)</f>
        <v>#N/A</v>
      </c>
      <c r="H175" s="7" t="e">
        <f>VLOOKUP(A175,数据库!A:J,12,FALSE)</f>
        <v>#N/A</v>
      </c>
      <c r="I175" s="7" t="e">
        <f>VLOOKUP(A175,数据库!A:I,8,FALSE)</f>
        <v>#N/A</v>
      </c>
      <c r="J175" s="7" t="e">
        <f>VLOOKUP(A175,数据库!A:I,9,FALSE)</f>
        <v>#N/A</v>
      </c>
      <c r="K175" s="7" t="e">
        <f>VLOOKUP(A175,数据库!A:I,10,FALSE)</f>
        <v>#N/A</v>
      </c>
    </row>
    <row r="176" spans="1:11" ht="20.25" customHeight="1" x14ac:dyDescent="0.15">
      <c r="A176" s="7">
        <v>124</v>
      </c>
      <c r="B176" s="1" t="e">
        <f>VLOOKUP(A176,数据库!A:H,2,FALSE)</f>
        <v>#N/A</v>
      </c>
      <c r="C176" s="1" t="e">
        <f>VLOOKUP(A176,数据库!A:H,3,FALSE)</f>
        <v>#N/A</v>
      </c>
      <c r="D176" s="1" t="e">
        <f>VLOOKUP(A176,数据库!A:H,6,FALSE)</f>
        <v>#N/A</v>
      </c>
      <c r="E176" s="1" t="e">
        <f>VLOOKUP(A176,数据库!A:H,7,FALSE)</f>
        <v>#N/A</v>
      </c>
      <c r="F176" s="1" t="e">
        <f>VLOOKUP(A176,数据库!A:H,4,FALSE)</f>
        <v>#N/A</v>
      </c>
      <c r="G176" s="7" t="e">
        <f>VLOOKUP(A176,数据库!A:H,5,FALSE)</f>
        <v>#N/A</v>
      </c>
      <c r="H176" s="7" t="e">
        <f>VLOOKUP(A176,数据库!A:J,12,FALSE)</f>
        <v>#N/A</v>
      </c>
      <c r="I176" s="7" t="e">
        <f>VLOOKUP(A176,数据库!A:I,8,FALSE)</f>
        <v>#N/A</v>
      </c>
      <c r="J176" s="7" t="e">
        <f>VLOOKUP(A176,数据库!A:I,9,FALSE)</f>
        <v>#N/A</v>
      </c>
      <c r="K176" s="7" t="e">
        <f>VLOOKUP(A176,数据库!A:I,10,FALSE)</f>
        <v>#N/A</v>
      </c>
    </row>
    <row r="177" spans="1:11" ht="20.25" customHeight="1" x14ac:dyDescent="0.15">
      <c r="A177" s="7">
        <v>125</v>
      </c>
      <c r="B177" s="1" t="e">
        <f>VLOOKUP(A177,数据库!A:H,2,FALSE)</f>
        <v>#N/A</v>
      </c>
      <c r="C177" s="1" t="e">
        <f>VLOOKUP(A177,数据库!A:H,3,FALSE)</f>
        <v>#N/A</v>
      </c>
      <c r="D177" s="1" t="e">
        <f>VLOOKUP(A177,数据库!A:H,6,FALSE)</f>
        <v>#N/A</v>
      </c>
      <c r="E177" s="1" t="e">
        <f>VLOOKUP(A177,数据库!A:H,7,FALSE)</f>
        <v>#N/A</v>
      </c>
      <c r="F177" s="1" t="e">
        <f>VLOOKUP(A177,数据库!A:H,4,FALSE)</f>
        <v>#N/A</v>
      </c>
      <c r="G177" s="7" t="e">
        <f>VLOOKUP(A177,数据库!A:H,5,FALSE)</f>
        <v>#N/A</v>
      </c>
      <c r="H177" s="7" t="e">
        <f>VLOOKUP(A177,数据库!A:J,12,FALSE)</f>
        <v>#N/A</v>
      </c>
      <c r="I177" s="7" t="e">
        <f>VLOOKUP(A177,数据库!A:I,8,FALSE)</f>
        <v>#N/A</v>
      </c>
      <c r="J177" s="7" t="e">
        <f>VLOOKUP(A177,数据库!A:I,9,FALSE)</f>
        <v>#N/A</v>
      </c>
      <c r="K177" s="7" t="e">
        <f>VLOOKUP(A177,数据库!A:I,10,FALSE)</f>
        <v>#N/A</v>
      </c>
    </row>
    <row r="178" spans="1:11" ht="20.25" customHeight="1" x14ac:dyDescent="0.15">
      <c r="A178" s="7">
        <v>126</v>
      </c>
      <c r="B178" s="1" t="e">
        <f>VLOOKUP(A178,数据库!A:H,2,FALSE)</f>
        <v>#N/A</v>
      </c>
      <c r="C178" s="1" t="e">
        <f>VLOOKUP(A178,数据库!A:H,3,FALSE)</f>
        <v>#N/A</v>
      </c>
      <c r="D178" s="1" t="e">
        <f>VLOOKUP(A178,数据库!A:H,6,FALSE)</f>
        <v>#N/A</v>
      </c>
      <c r="E178" s="1" t="e">
        <f>VLOOKUP(A178,数据库!A:H,7,FALSE)</f>
        <v>#N/A</v>
      </c>
      <c r="F178" s="1" t="e">
        <f>VLOOKUP(A178,数据库!A:H,4,FALSE)</f>
        <v>#N/A</v>
      </c>
      <c r="G178" s="7" t="e">
        <f>VLOOKUP(A178,数据库!A:H,5,FALSE)</f>
        <v>#N/A</v>
      </c>
      <c r="H178" s="7" t="e">
        <f>VLOOKUP(A178,数据库!A:J,12,FALSE)</f>
        <v>#N/A</v>
      </c>
      <c r="I178" s="7" t="e">
        <f>VLOOKUP(A178,数据库!A:I,8,FALSE)</f>
        <v>#N/A</v>
      </c>
      <c r="J178" s="7" t="e">
        <f>VLOOKUP(A178,数据库!A:I,9,FALSE)</f>
        <v>#N/A</v>
      </c>
      <c r="K178" s="7" t="e">
        <f>VLOOKUP(A178,数据库!A:I,10,FALSE)</f>
        <v>#N/A</v>
      </c>
    </row>
    <row r="179" spans="1:11" ht="20.25" customHeight="1" x14ac:dyDescent="0.15">
      <c r="A179" s="7">
        <v>127</v>
      </c>
      <c r="B179" s="1" t="e">
        <f>VLOOKUP(A179,数据库!A:H,2,FALSE)</f>
        <v>#N/A</v>
      </c>
      <c r="C179" s="1" t="e">
        <f>VLOOKUP(A179,数据库!A:H,3,FALSE)</f>
        <v>#N/A</v>
      </c>
      <c r="D179" s="1" t="e">
        <f>VLOOKUP(A179,数据库!A:H,6,FALSE)</f>
        <v>#N/A</v>
      </c>
      <c r="E179" s="1" t="e">
        <f>VLOOKUP(A179,数据库!A:H,7,FALSE)</f>
        <v>#N/A</v>
      </c>
      <c r="F179" s="1" t="e">
        <f>VLOOKUP(A179,数据库!A:H,4,FALSE)</f>
        <v>#N/A</v>
      </c>
      <c r="G179" s="7" t="e">
        <f>VLOOKUP(A179,数据库!A:H,5,FALSE)</f>
        <v>#N/A</v>
      </c>
      <c r="H179" s="7" t="e">
        <f>VLOOKUP(A179,数据库!A:J,12,FALSE)</f>
        <v>#N/A</v>
      </c>
      <c r="I179" s="7" t="e">
        <f>VLOOKUP(A179,数据库!A:I,8,FALSE)</f>
        <v>#N/A</v>
      </c>
      <c r="J179" s="7" t="e">
        <f>VLOOKUP(A179,数据库!A:I,9,FALSE)</f>
        <v>#N/A</v>
      </c>
      <c r="K179" s="7" t="e">
        <f>VLOOKUP(A179,数据库!A:I,10,FALSE)</f>
        <v>#N/A</v>
      </c>
    </row>
    <row r="180" spans="1:11" ht="20.25" customHeight="1" x14ac:dyDescent="0.15">
      <c r="A180" s="7">
        <v>128</v>
      </c>
      <c r="B180" s="1" t="e">
        <f>VLOOKUP(A180,数据库!A:H,2,FALSE)</f>
        <v>#N/A</v>
      </c>
      <c r="C180" s="1" t="e">
        <f>VLOOKUP(A180,数据库!A:H,3,FALSE)</f>
        <v>#N/A</v>
      </c>
      <c r="D180" s="1" t="e">
        <f>VLOOKUP(A180,数据库!A:H,6,FALSE)</f>
        <v>#N/A</v>
      </c>
      <c r="E180" s="1" t="e">
        <f>VLOOKUP(A180,数据库!A:H,7,FALSE)</f>
        <v>#N/A</v>
      </c>
      <c r="F180" s="1" t="e">
        <f>VLOOKUP(A180,数据库!A:H,4,FALSE)</f>
        <v>#N/A</v>
      </c>
      <c r="G180" s="7" t="e">
        <f>VLOOKUP(A180,数据库!A:H,5,FALSE)</f>
        <v>#N/A</v>
      </c>
      <c r="H180" s="7" t="e">
        <f>VLOOKUP(A180,数据库!A:J,12,FALSE)</f>
        <v>#N/A</v>
      </c>
      <c r="I180" s="7" t="e">
        <f>VLOOKUP(A180,数据库!A:I,8,FALSE)</f>
        <v>#N/A</v>
      </c>
      <c r="J180" s="7" t="e">
        <f>VLOOKUP(A180,数据库!A:I,9,FALSE)</f>
        <v>#N/A</v>
      </c>
      <c r="K180" s="7" t="e">
        <f>VLOOKUP(A180,数据库!A:I,10,FALSE)</f>
        <v>#N/A</v>
      </c>
    </row>
    <row r="181" spans="1:11" ht="20.25" customHeight="1" x14ac:dyDescent="0.15">
      <c r="A181" s="7">
        <v>129</v>
      </c>
      <c r="B181" s="1" t="e">
        <f>VLOOKUP(A181,数据库!A:H,2,FALSE)</f>
        <v>#N/A</v>
      </c>
      <c r="C181" s="1" t="e">
        <f>VLOOKUP(A181,数据库!A:H,3,FALSE)</f>
        <v>#N/A</v>
      </c>
      <c r="D181" s="1" t="e">
        <f>VLOOKUP(A181,数据库!A:H,6,FALSE)</f>
        <v>#N/A</v>
      </c>
      <c r="E181" s="1" t="e">
        <f>VLOOKUP(A181,数据库!A:H,7,FALSE)</f>
        <v>#N/A</v>
      </c>
      <c r="F181" s="1" t="e">
        <f>VLOOKUP(A181,数据库!A:H,4,FALSE)</f>
        <v>#N/A</v>
      </c>
      <c r="G181" s="7" t="e">
        <f>VLOOKUP(A181,数据库!A:H,5,FALSE)</f>
        <v>#N/A</v>
      </c>
      <c r="H181" s="7" t="e">
        <f>VLOOKUP(A181,数据库!A:J,12,FALSE)</f>
        <v>#N/A</v>
      </c>
      <c r="I181" s="7" t="e">
        <f>VLOOKUP(A181,数据库!A:I,8,FALSE)</f>
        <v>#N/A</v>
      </c>
      <c r="J181" s="7" t="e">
        <f>VLOOKUP(A181,数据库!A:I,9,FALSE)</f>
        <v>#N/A</v>
      </c>
      <c r="K181" s="7" t="e">
        <f>VLOOKUP(A181,数据库!A:I,10,FALSE)</f>
        <v>#N/A</v>
      </c>
    </row>
    <row r="182" spans="1:11" ht="20.25" customHeight="1" x14ac:dyDescent="0.15">
      <c r="A182" s="7">
        <v>130</v>
      </c>
      <c r="B182" s="1" t="e">
        <f>VLOOKUP(A182,数据库!A:H,2,FALSE)</f>
        <v>#N/A</v>
      </c>
      <c r="C182" s="1" t="e">
        <f>VLOOKUP(A182,数据库!A:H,3,FALSE)</f>
        <v>#N/A</v>
      </c>
      <c r="D182" s="1" t="e">
        <f>VLOOKUP(A182,数据库!A:H,6,FALSE)</f>
        <v>#N/A</v>
      </c>
      <c r="E182" s="1" t="e">
        <f>VLOOKUP(A182,数据库!A:H,7,FALSE)</f>
        <v>#N/A</v>
      </c>
      <c r="F182" s="1" t="e">
        <f>VLOOKUP(A182,数据库!A:H,4,FALSE)</f>
        <v>#N/A</v>
      </c>
      <c r="G182" s="7" t="e">
        <f>VLOOKUP(A182,数据库!A:H,5,FALSE)</f>
        <v>#N/A</v>
      </c>
      <c r="H182" s="7" t="e">
        <f>VLOOKUP(A182,数据库!A:J,12,FALSE)</f>
        <v>#N/A</v>
      </c>
      <c r="I182" s="7" t="e">
        <f>VLOOKUP(A182,数据库!A:I,8,FALSE)</f>
        <v>#N/A</v>
      </c>
      <c r="J182" s="7" t="e">
        <f>VLOOKUP(A182,数据库!A:I,9,FALSE)</f>
        <v>#N/A</v>
      </c>
      <c r="K182" s="7" t="e">
        <f>VLOOKUP(A182,数据库!A:I,10,FALSE)</f>
        <v>#N/A</v>
      </c>
    </row>
    <row r="183" spans="1:11" ht="20.25" customHeight="1" x14ac:dyDescent="0.15">
      <c r="A183" s="7">
        <v>131</v>
      </c>
      <c r="B183" s="1" t="e">
        <f>VLOOKUP(A183,数据库!A:H,2,FALSE)</f>
        <v>#N/A</v>
      </c>
      <c r="C183" s="1" t="e">
        <f>VLOOKUP(A183,数据库!A:H,3,FALSE)</f>
        <v>#N/A</v>
      </c>
      <c r="D183" s="1" t="e">
        <f>VLOOKUP(A183,数据库!A:H,6,FALSE)</f>
        <v>#N/A</v>
      </c>
      <c r="E183" s="1" t="e">
        <f>VLOOKUP(A183,数据库!A:H,7,FALSE)</f>
        <v>#N/A</v>
      </c>
      <c r="F183" s="1" t="e">
        <f>VLOOKUP(A183,数据库!A:H,4,FALSE)</f>
        <v>#N/A</v>
      </c>
      <c r="G183" s="7" t="e">
        <f>VLOOKUP(A183,数据库!A:H,5,FALSE)</f>
        <v>#N/A</v>
      </c>
      <c r="H183" s="7" t="e">
        <f>VLOOKUP(A183,数据库!A:J,12,FALSE)</f>
        <v>#N/A</v>
      </c>
      <c r="I183" s="7" t="e">
        <f>VLOOKUP(A183,数据库!A:I,8,FALSE)</f>
        <v>#N/A</v>
      </c>
      <c r="J183" s="7" t="e">
        <f>VLOOKUP(A183,数据库!A:I,9,FALSE)</f>
        <v>#N/A</v>
      </c>
      <c r="K183" s="7" t="e">
        <f>VLOOKUP(A183,数据库!A:I,10,FALSE)</f>
        <v>#N/A</v>
      </c>
    </row>
    <row r="184" spans="1:11" ht="20.25" customHeight="1" x14ac:dyDescent="0.15">
      <c r="A184" s="7">
        <v>132</v>
      </c>
      <c r="B184" s="1" t="e">
        <f>VLOOKUP(A184,数据库!A:H,2,FALSE)</f>
        <v>#N/A</v>
      </c>
      <c r="C184" s="1" t="e">
        <f>VLOOKUP(A184,数据库!A:H,3,FALSE)</f>
        <v>#N/A</v>
      </c>
      <c r="D184" s="1" t="e">
        <f>VLOOKUP(A184,数据库!A:H,6,FALSE)</f>
        <v>#N/A</v>
      </c>
      <c r="E184" s="1" t="e">
        <f>VLOOKUP(A184,数据库!A:H,7,FALSE)</f>
        <v>#N/A</v>
      </c>
      <c r="F184" s="1" t="e">
        <f>VLOOKUP(A184,数据库!A:H,4,FALSE)</f>
        <v>#N/A</v>
      </c>
      <c r="G184" s="7" t="e">
        <f>VLOOKUP(A184,数据库!A:H,5,FALSE)</f>
        <v>#N/A</v>
      </c>
      <c r="H184" s="7" t="e">
        <f>VLOOKUP(A184,数据库!A:J,12,FALSE)</f>
        <v>#N/A</v>
      </c>
      <c r="I184" s="7" t="e">
        <f>VLOOKUP(A184,数据库!A:I,8,FALSE)</f>
        <v>#N/A</v>
      </c>
      <c r="J184" s="7" t="e">
        <f>VLOOKUP(A184,数据库!A:I,9,FALSE)</f>
        <v>#N/A</v>
      </c>
      <c r="K184" s="7" t="e">
        <f>VLOOKUP(A184,数据库!A:I,10,FALSE)</f>
        <v>#N/A</v>
      </c>
    </row>
    <row r="185" spans="1:11" ht="20.25" customHeight="1" x14ac:dyDescent="0.15">
      <c r="A185" s="300" t="s">
        <v>276</v>
      </c>
      <c r="B185" s="325"/>
      <c r="C185" s="325"/>
      <c r="D185" s="325"/>
      <c r="E185" s="325"/>
      <c r="F185" s="325"/>
      <c r="G185" s="325"/>
      <c r="H185" s="325"/>
      <c r="I185" s="325"/>
      <c r="J185" s="325"/>
      <c r="K185" s="326"/>
    </row>
    <row r="186" spans="1:11" ht="20.25" customHeight="1" x14ac:dyDescent="0.15">
      <c r="A186" s="7">
        <v>300</v>
      </c>
      <c r="B186" s="1" t="str">
        <f>VLOOKUP(A186,数据库!A:H,2,FALSE)</f>
        <v>扩展板/X12/3</v>
      </c>
      <c r="C186" s="1" t="str">
        <f>VLOOKUP(A186,数据库!A:H,3,FALSE)</f>
        <v>KJ/1</v>
      </c>
      <c r="D186" s="1" t="str">
        <f>VLOOKUP(A186,数据库!A:H,6,FALSE)</f>
        <v>半剥4</v>
      </c>
      <c r="E186" s="1" t="str">
        <f>VLOOKUP(A186,数据库!A:H,7,FALSE)</f>
        <v>5556T</v>
      </c>
      <c r="F186" s="1" t="str">
        <f>VLOOKUP(A186,数据库!A:H,4,FALSE)</f>
        <v>能量回馈/非通讯型停电救援/电子记录</v>
      </c>
      <c r="G186" s="7" t="str">
        <f>VLOOKUP(A186,数据库!A:H,5,FALSE)</f>
        <v>0.5黑</v>
      </c>
      <c r="H186" s="7" t="e">
        <f>VLOOKUP(A186,数据库!A:J,12,FALSE)</f>
        <v>#REF!</v>
      </c>
      <c r="I186" s="7">
        <f>VLOOKUP(A186,数据库!A:I,8,FALSE)</f>
        <v>0</v>
      </c>
      <c r="J186" s="7">
        <f>VLOOKUP(A186,数据库!A:I,9,FALSE)</f>
        <v>0</v>
      </c>
      <c r="K186" s="7" t="e">
        <f>VLOOKUP(A186,数据库!A:I,10,FALSE)</f>
        <v>#REF!</v>
      </c>
    </row>
    <row r="187" spans="1:11" ht="20.25" customHeight="1" x14ac:dyDescent="0.15">
      <c r="A187" s="7">
        <v>301</v>
      </c>
      <c r="B187" s="1" t="str">
        <f>VLOOKUP(A187,数据库!A:H,2,FALSE)</f>
        <v>扩展板/X12/2</v>
      </c>
      <c r="C187" s="1" t="str">
        <f>VLOOKUP(A187,数据库!A:H,3,FALSE)</f>
        <v>KJ/2</v>
      </c>
      <c r="D187" s="1" t="str">
        <f>VLOOKUP(A187,数据库!A:H,6,FALSE)</f>
        <v>半剥4</v>
      </c>
      <c r="E187" s="1" t="str">
        <f>VLOOKUP(A187,数据库!A:H,7,FALSE)</f>
        <v>5556T</v>
      </c>
      <c r="F187" s="1" t="str">
        <f>VLOOKUP(A187,数据库!A:H,4,FALSE)</f>
        <v>能量回馈/非通讯型停电救援/电子记录</v>
      </c>
      <c r="G187" s="7" t="str">
        <f>VLOOKUP(A187,数据库!A:H,5,FALSE)</f>
        <v>0.5黑</v>
      </c>
      <c r="H187" s="7" t="e">
        <f>VLOOKUP(A187,数据库!A:J,12,FALSE)</f>
        <v>#REF!</v>
      </c>
      <c r="I187" s="7">
        <f>VLOOKUP(A187,数据库!A:I,8,FALSE)</f>
        <v>0</v>
      </c>
      <c r="J187" s="7">
        <f>VLOOKUP(A187,数据库!A:I,9,FALSE)</f>
        <v>0</v>
      </c>
      <c r="K187" s="7" t="e">
        <f>VLOOKUP(A187,数据库!A:I,10,FALSE)</f>
        <v>#REF!</v>
      </c>
    </row>
    <row r="188" spans="1:11" ht="20.25" customHeight="1" x14ac:dyDescent="0.15">
      <c r="A188" s="7">
        <v>302</v>
      </c>
      <c r="B188" s="1" t="str">
        <f>VLOOKUP(A188,数据库!A:H,2,FALSE)</f>
        <v>扩展板/X12/1</v>
      </c>
      <c r="C188" s="1" t="str">
        <f>VLOOKUP(A188,数据库!A:H,3,FALSE)</f>
        <v>KJ/3</v>
      </c>
      <c r="D188" s="1" t="str">
        <f>VLOOKUP(A188,数据库!A:H,6,FALSE)</f>
        <v>半剥4</v>
      </c>
      <c r="E188" s="1" t="str">
        <f>VLOOKUP(A188,数据库!A:H,7,FALSE)</f>
        <v>5556T</v>
      </c>
      <c r="F188" s="1" t="str">
        <f>VLOOKUP(A188,数据库!A:H,4,FALSE)</f>
        <v>能量回馈/非通讯型停电救援/电子记录</v>
      </c>
      <c r="G188" s="7" t="str">
        <f>VLOOKUP(A188,数据库!A:H,5,FALSE)</f>
        <v>0.5黑</v>
      </c>
      <c r="H188" s="7" t="e">
        <f>VLOOKUP(A188,数据库!A:J,12,FALSE)</f>
        <v>#REF!</v>
      </c>
      <c r="I188" s="7">
        <f>VLOOKUP(A188,数据库!A:I,8,FALSE)</f>
        <v>0</v>
      </c>
      <c r="J188" s="7">
        <f>VLOOKUP(A188,数据库!A:I,9,FALSE)</f>
        <v>0</v>
      </c>
      <c r="K188" s="7" t="e">
        <f>VLOOKUP(A188,数据库!A:I,10,FALSE)</f>
        <v>#REF!</v>
      </c>
    </row>
    <row r="189" spans="1:11" ht="20.25" customHeight="1" x14ac:dyDescent="0.15">
      <c r="A189" s="7">
        <v>303</v>
      </c>
      <c r="B189" s="1" t="str">
        <f>VLOOKUP(A189,数据库!A:H,2,FALSE)</f>
        <v>扩展板/X12/4</v>
      </c>
      <c r="C189" s="1" t="str">
        <f>VLOOKUP(A189,数据库!A:H,3,FALSE)</f>
        <v>KJ/4</v>
      </c>
      <c r="D189" s="1" t="str">
        <f>VLOOKUP(A189,数据库!A:H,6,FALSE)</f>
        <v>半剥4</v>
      </c>
      <c r="E189" s="1" t="str">
        <f>VLOOKUP(A189,数据库!A:H,7,FALSE)</f>
        <v>5556T</v>
      </c>
      <c r="F189" s="1" t="str">
        <f>VLOOKUP(A189,数据库!A:H,4,FALSE)</f>
        <v>能量回馈/非通讯型停电救援/电子记录</v>
      </c>
      <c r="G189" s="7" t="str">
        <f>VLOOKUP(A189,数据库!A:H,5,FALSE)</f>
        <v>0.5黑</v>
      </c>
      <c r="H189" s="7" t="e">
        <f>VLOOKUP(A189,数据库!A:J,12,FALSE)</f>
        <v>#REF!</v>
      </c>
      <c r="I189" s="7">
        <f>VLOOKUP(A189,数据库!A:I,8,FALSE)</f>
        <v>0</v>
      </c>
      <c r="J189" s="7">
        <f>VLOOKUP(A189,数据库!A:I,9,FALSE)</f>
        <v>0</v>
      </c>
      <c r="K189" s="7" t="e">
        <f>VLOOKUP(A189,数据库!A:I,10,FALSE)</f>
        <v>#REF!</v>
      </c>
    </row>
    <row r="190" spans="1:11" s="72" customFormat="1" ht="20.25" customHeight="1" x14ac:dyDescent="0.15">
      <c r="A190" s="131">
        <v>304</v>
      </c>
      <c r="B190" s="132" t="str">
        <f>VLOOKUP(A190,数据库!A:H,2,FALSE)</f>
        <v>GRU/CN1/1</v>
      </c>
      <c r="C190" s="132" t="str">
        <f>VLOOKUP(A190,数据库!A:H,3,FALSE)</f>
        <v>CE2</v>
      </c>
      <c r="D190" s="132" t="str">
        <f>VLOOKUP(A190,数据库!A:H,6,FALSE)</f>
        <v>5556T</v>
      </c>
      <c r="E190" s="132" t="str">
        <f>VLOOKUP(A190,数据库!A:H,7,FALSE)</f>
        <v>305、306半剥13</v>
      </c>
      <c r="F190" s="132" t="str">
        <f>VLOOKUP(A190,数据库!A:H,4,FALSE)</f>
        <v>电子微动/电子双开门</v>
      </c>
      <c r="G190" s="131" t="str">
        <f>VLOOKUP(A190,数据库!A:H,5,FALSE)</f>
        <v>0.5黑</v>
      </c>
      <c r="H190" s="131" t="e">
        <f>VLOOKUP(A190,数据库!A:J,12,FALSE)</f>
        <v>#REF!</v>
      </c>
      <c r="I190" s="131">
        <f>VLOOKUP(A190,数据库!A:I,8,FALSE)</f>
        <v>250</v>
      </c>
      <c r="J190" s="131" t="str">
        <f>VLOOKUP(A190,数据库!A:I,9,FALSE)</f>
        <v>微动平层功能</v>
      </c>
      <c r="K190" s="131" t="e">
        <f>VLOOKUP(A190,数据库!A:I,10,FALSE)</f>
        <v>#REF!</v>
      </c>
    </row>
    <row r="191" spans="1:11" s="72" customFormat="1" ht="20.25" customHeight="1" x14ac:dyDescent="0.15">
      <c r="A191" s="131">
        <v>305</v>
      </c>
      <c r="B191" s="132" t="str">
        <f>VLOOKUP(A191,数据库!A:H,2,FALSE)</f>
        <v>KJ/3</v>
      </c>
      <c r="C191" s="132">
        <f>VLOOKUP(A191,数据库!A:H,3,FALSE)</f>
        <v>0</v>
      </c>
      <c r="D191" s="132" t="str">
        <f>VLOOKUP(A191,数据库!A:H,6,FALSE)</f>
        <v>5556T</v>
      </c>
      <c r="E191" s="132" t="str">
        <f>VLOOKUP(A191,数据库!A:H,7,FALSE)</f>
        <v>304、306半剥13</v>
      </c>
      <c r="F191" s="132" t="str">
        <f>VLOOKUP(A191,数据库!A:H,4,FALSE)</f>
        <v>电子微动/电子双开门</v>
      </c>
      <c r="G191" s="131" t="str">
        <f>VLOOKUP(A191,数据库!A:H,5,FALSE)</f>
        <v>0.5黑</v>
      </c>
      <c r="H191" s="131" t="e">
        <f>VLOOKUP(A191,数据库!A:J,12,FALSE)</f>
        <v>#REF!</v>
      </c>
      <c r="I191" s="131">
        <f>VLOOKUP(A191,数据库!A:I,8,FALSE)</f>
        <v>250</v>
      </c>
      <c r="J191" s="131">
        <f>VLOOKUP(A191,数据库!A:I,9,FALSE)</f>
        <v>0</v>
      </c>
      <c r="K191" s="131" t="e">
        <f>VLOOKUP(A191,数据库!A:I,10,FALSE)</f>
        <v>#REF!</v>
      </c>
    </row>
    <row r="192" spans="1:11" s="72" customFormat="1" ht="20.25" customHeight="1" x14ac:dyDescent="0.15">
      <c r="A192" s="131">
        <v>306</v>
      </c>
      <c r="B192" s="132" t="str">
        <f>VLOOKUP(A192,数据库!A:H,2,FALSE)</f>
        <v>KZ/13</v>
      </c>
      <c r="C192" s="132">
        <f>VLOOKUP(A192,数据库!A:H,3,FALSE)</f>
        <v>0</v>
      </c>
      <c r="D192" s="132" t="str">
        <f>VLOOKUP(A192,数据库!A:H,6,FALSE)</f>
        <v>5556T</v>
      </c>
      <c r="E192" s="132" t="str">
        <f>VLOOKUP(A192,数据库!A:H,7,FALSE)</f>
        <v>304、305半剥13</v>
      </c>
      <c r="F192" s="132" t="str">
        <f>VLOOKUP(A192,数据库!A:H,4,FALSE)</f>
        <v>电子微动/电子双开门</v>
      </c>
      <c r="G192" s="131" t="str">
        <f>VLOOKUP(A192,数据库!A:H,5,FALSE)</f>
        <v>0.5黑</v>
      </c>
      <c r="H192" s="131" t="e">
        <f>VLOOKUP(A192,数据库!A:J,12,FALSE)</f>
        <v>#REF!</v>
      </c>
      <c r="I192" s="131">
        <f>VLOOKUP(A192,数据库!A:I,8,FALSE)</f>
        <v>400</v>
      </c>
      <c r="J192" s="131">
        <f>VLOOKUP(A192,数据库!A:I,9,FALSE)</f>
        <v>0</v>
      </c>
      <c r="K192" s="131" t="e">
        <f>VLOOKUP(A192,数据库!A:I,10,FALSE)</f>
        <v>#REF!</v>
      </c>
    </row>
    <row r="193" spans="1:11" s="72" customFormat="1" ht="20.25" customHeight="1" x14ac:dyDescent="0.15">
      <c r="A193" s="131">
        <v>307</v>
      </c>
      <c r="B193" s="132" t="str">
        <f>VLOOKUP(A193,数据库!A:H,2,FALSE)</f>
        <v>GRU/CN1/2</v>
      </c>
      <c r="C193" s="132" t="str">
        <f>VLOOKUP(A193,数据库!A:H,3,FALSE)</f>
        <v>CE3</v>
      </c>
      <c r="D193" s="132" t="str">
        <f>VLOOKUP(A193,数据库!A:H,6,FALSE)</f>
        <v>5556T</v>
      </c>
      <c r="E193" s="132" t="str">
        <f>VLOOKUP(A193,数据库!A:H,7,FALSE)</f>
        <v>308、309半剥13</v>
      </c>
      <c r="F193" s="132" t="str">
        <f>VLOOKUP(A193,数据库!A:H,4,FALSE)</f>
        <v>电子微动/电子双开门</v>
      </c>
      <c r="G193" s="131" t="str">
        <f>VLOOKUP(A193,数据库!A:H,5,FALSE)</f>
        <v>0.5黑</v>
      </c>
      <c r="H193" s="131" t="e">
        <f>VLOOKUP(A193,数据库!A:J,12,FALSE)</f>
        <v>#REF!</v>
      </c>
      <c r="I193" s="131">
        <f>VLOOKUP(A193,数据库!A:I,8,FALSE)</f>
        <v>250</v>
      </c>
      <c r="J193" s="131">
        <f>VLOOKUP(A193,数据库!A:I,9,FALSE)</f>
        <v>0</v>
      </c>
      <c r="K193" s="131" t="e">
        <f>VLOOKUP(A193,数据库!A:I,10,FALSE)</f>
        <v>#REF!</v>
      </c>
    </row>
    <row r="194" spans="1:11" s="72" customFormat="1" ht="20.25" customHeight="1" x14ac:dyDescent="0.15">
      <c r="A194" s="131">
        <v>308</v>
      </c>
      <c r="B194" s="132" t="str">
        <f>VLOOKUP(A194,数据库!A:H,2,FALSE)</f>
        <v>KJ/4</v>
      </c>
      <c r="C194" s="132">
        <f>VLOOKUP(A194,数据库!A:H,3,FALSE)</f>
        <v>0</v>
      </c>
      <c r="D194" s="132" t="str">
        <f>VLOOKUP(A194,数据库!A:H,6,FALSE)</f>
        <v>5556T</v>
      </c>
      <c r="E194" s="132" t="str">
        <f>VLOOKUP(A194,数据库!A:H,7,FALSE)</f>
        <v>307、309半剥13</v>
      </c>
      <c r="F194" s="132" t="str">
        <f>VLOOKUP(A194,数据库!A:H,4,FALSE)</f>
        <v>电子微动/电子双开门</v>
      </c>
      <c r="G194" s="131" t="str">
        <f>VLOOKUP(A194,数据库!A:H,5,FALSE)</f>
        <v>0.5黑</v>
      </c>
      <c r="H194" s="131" t="e">
        <f>VLOOKUP(A194,数据库!A:J,12,FALSE)</f>
        <v>#REF!</v>
      </c>
      <c r="I194" s="131">
        <f>VLOOKUP(A194,数据库!A:I,8,FALSE)</f>
        <v>250</v>
      </c>
      <c r="J194" s="131">
        <f>VLOOKUP(A194,数据库!A:I,9,FALSE)</f>
        <v>0</v>
      </c>
      <c r="K194" s="131" t="e">
        <f>VLOOKUP(A194,数据库!A:I,10,FALSE)</f>
        <v>#REF!</v>
      </c>
    </row>
    <row r="195" spans="1:11" s="72" customFormat="1" ht="20.25" customHeight="1" x14ac:dyDescent="0.15">
      <c r="A195" s="131">
        <v>309</v>
      </c>
      <c r="B195" s="132" t="str">
        <f>VLOOKUP(A195,数据库!A:H,2,FALSE)</f>
        <v>KZ/14</v>
      </c>
      <c r="C195" s="132">
        <f>VLOOKUP(A195,数据库!A:H,3,FALSE)</f>
        <v>0</v>
      </c>
      <c r="D195" s="132" t="str">
        <f>VLOOKUP(A195,数据库!A:H,6,FALSE)</f>
        <v>5556T</v>
      </c>
      <c r="E195" s="132" t="str">
        <f>VLOOKUP(A195,数据库!A:H,7,FALSE)</f>
        <v>307、308半剥13</v>
      </c>
      <c r="F195" s="132" t="str">
        <f>VLOOKUP(A195,数据库!A:H,4,FALSE)</f>
        <v>电子微动/电子双开门</v>
      </c>
      <c r="G195" s="131" t="str">
        <f>VLOOKUP(A195,数据库!A:H,5,FALSE)</f>
        <v>0.5黑</v>
      </c>
      <c r="H195" s="131" t="e">
        <f>VLOOKUP(A195,数据库!A:J,12,FALSE)</f>
        <v>#REF!</v>
      </c>
      <c r="I195" s="131">
        <f>VLOOKUP(A195,数据库!A:I,8,FALSE)</f>
        <v>400</v>
      </c>
      <c r="J195" s="131">
        <f>VLOOKUP(A195,数据库!A:I,9,FALSE)</f>
        <v>0</v>
      </c>
      <c r="K195" s="131" t="e">
        <f>VLOOKUP(A195,数据库!A:I,10,FALSE)</f>
        <v>#REF!</v>
      </c>
    </row>
    <row r="196" spans="1:11" s="72" customFormat="1" ht="20.25" customHeight="1" x14ac:dyDescent="0.15">
      <c r="A196" s="131">
        <v>310</v>
      </c>
      <c r="B196" s="132" t="str">
        <f>VLOOKUP(A196,数据库!A:H,2,FALSE)</f>
        <v>GRU/CN1/3</v>
      </c>
      <c r="C196" s="132" t="str">
        <f>VLOOKUP(A196,数据库!A:H,3,FALSE)</f>
        <v>KJ/2</v>
      </c>
      <c r="D196" s="132" t="str">
        <f>VLOOKUP(A196,数据库!A:H,6,FALSE)</f>
        <v>5556T</v>
      </c>
      <c r="E196" s="132" t="str">
        <f>VLOOKUP(A196,数据库!A:H,7,FALSE)</f>
        <v>5556T</v>
      </c>
      <c r="F196" s="132" t="str">
        <f>VLOOKUP(A196,数据库!A:H,4,FALSE)</f>
        <v>电子微动/电子双开门</v>
      </c>
      <c r="G196" s="131" t="str">
        <f>VLOOKUP(A196,数据库!A:H,5,FALSE)</f>
        <v>0.5黑</v>
      </c>
      <c r="H196" s="131" t="e">
        <f>VLOOKUP(A196,数据库!A:J,12,FALSE)</f>
        <v>#REF!</v>
      </c>
      <c r="I196" s="131">
        <f>VLOOKUP(A196,数据库!A:I,8,FALSE)</f>
        <v>220</v>
      </c>
      <c r="J196" s="131">
        <f>VLOOKUP(A196,数据库!A:I,9,FALSE)</f>
        <v>0</v>
      </c>
      <c r="K196" s="131" t="e">
        <f>VLOOKUP(A196,数据库!A:I,10,FALSE)</f>
        <v>#REF!</v>
      </c>
    </row>
    <row r="197" spans="1:11" s="72" customFormat="1" ht="20.25" customHeight="1" x14ac:dyDescent="0.15">
      <c r="A197" s="131">
        <v>311</v>
      </c>
      <c r="B197" s="132" t="str">
        <f>VLOOKUP(A197,数据库!A:H,2,FALSE)</f>
        <v>GRU/CN1/4</v>
      </c>
      <c r="C197" s="132" t="str">
        <f>VLOOKUP(A197,数据库!A:H,3,FALSE)</f>
        <v>KJ/1</v>
      </c>
      <c r="D197" s="132" t="str">
        <f>VLOOKUP(A197,数据库!A:H,6,FALSE)</f>
        <v>5556T</v>
      </c>
      <c r="E197" s="132" t="str">
        <f>VLOOKUP(A197,数据库!A:H,7,FALSE)</f>
        <v>5556T</v>
      </c>
      <c r="F197" s="132" t="str">
        <f>VLOOKUP(A197,数据库!A:H,4,FALSE)</f>
        <v>电子微动/电子双开门</v>
      </c>
      <c r="G197" s="131" t="str">
        <f>VLOOKUP(A197,数据库!A:H,5,FALSE)</f>
        <v>0.5黑</v>
      </c>
      <c r="H197" s="131" t="e">
        <f>VLOOKUP(A197,数据库!A:J,12,FALSE)</f>
        <v>#REF!</v>
      </c>
      <c r="I197" s="131">
        <f>VLOOKUP(A197,数据库!A:I,8,FALSE)</f>
        <v>220</v>
      </c>
      <c r="J197" s="131">
        <f>VLOOKUP(A197,数据库!A:I,9,FALSE)</f>
        <v>0</v>
      </c>
      <c r="K197" s="131" t="e">
        <f>VLOOKUP(A197,数据库!A:I,10,FALSE)</f>
        <v>#REF!</v>
      </c>
    </row>
    <row r="198" spans="1:11" s="72" customFormat="1" ht="20.25" customHeight="1" x14ac:dyDescent="0.15">
      <c r="A198" s="131">
        <v>312</v>
      </c>
      <c r="B198" s="132" t="str">
        <f>VLOOKUP(A198,数据库!A:H,2,FALSE)</f>
        <v>GRU/CN1/5</v>
      </c>
      <c r="C198" s="132" t="str">
        <f>VLOOKUP(A198,数据库!A:H,3,FALSE)</f>
        <v>KZ/15</v>
      </c>
      <c r="D198" s="132" t="str">
        <f>VLOOKUP(A198,数据库!A:H,6,FALSE)</f>
        <v>5556T</v>
      </c>
      <c r="E198" s="132" t="str">
        <f>VLOOKUP(A198,数据库!A:H,7,FALSE)</f>
        <v>5556T</v>
      </c>
      <c r="F198" s="132" t="str">
        <f>VLOOKUP(A198,数据库!A:H,4,FALSE)</f>
        <v>电子微动/电子双开门</v>
      </c>
      <c r="G198" s="131" t="str">
        <f>VLOOKUP(A198,数据库!A:H,5,FALSE)</f>
        <v>0.5黑</v>
      </c>
      <c r="H198" s="131" t="e">
        <f>VLOOKUP(A198,数据库!A:J,12,FALSE)</f>
        <v>#REF!</v>
      </c>
      <c r="I198" s="131">
        <f>VLOOKUP(A198,数据库!A:I,8,FALSE)</f>
        <v>400</v>
      </c>
      <c r="J198" s="131">
        <f>VLOOKUP(A198,数据库!A:I,9,FALSE)</f>
        <v>0</v>
      </c>
      <c r="K198" s="131" t="e">
        <f>VLOOKUP(A198,数据库!A:I,10,FALSE)</f>
        <v>#REF!</v>
      </c>
    </row>
    <row r="199" spans="1:11" s="72" customFormat="1" ht="20.25" customHeight="1" x14ac:dyDescent="0.15">
      <c r="A199" s="131">
        <v>313</v>
      </c>
      <c r="B199" s="132" t="str">
        <f>VLOOKUP(A199,数据库!A:H,2,FALSE)</f>
        <v>GRU/CN1/6</v>
      </c>
      <c r="C199" s="132" t="str">
        <f>VLOOKUP(A199,数据库!A:H,3,FALSE)</f>
        <v>KZ/16</v>
      </c>
      <c r="D199" s="132" t="str">
        <f>VLOOKUP(A199,数据库!A:H,6,FALSE)</f>
        <v>5556T</v>
      </c>
      <c r="E199" s="132" t="str">
        <f>VLOOKUP(A199,数据库!A:H,7,FALSE)</f>
        <v>5556T</v>
      </c>
      <c r="F199" s="132" t="str">
        <f>VLOOKUP(A199,数据库!A:H,4,FALSE)</f>
        <v>电子微动/电子双开门</v>
      </c>
      <c r="G199" s="131" t="str">
        <f>VLOOKUP(A199,数据库!A:H,5,FALSE)</f>
        <v>0.5黑</v>
      </c>
      <c r="H199" s="131" t="e">
        <f>VLOOKUP(A199,数据库!A:J,12,FALSE)</f>
        <v>#REF!</v>
      </c>
      <c r="I199" s="131">
        <f>VLOOKUP(A199,数据库!A:I,8,FALSE)</f>
        <v>400</v>
      </c>
      <c r="J199" s="131">
        <f>VLOOKUP(A199,数据库!A:I,9,FALSE)</f>
        <v>0</v>
      </c>
      <c r="K199" s="131" t="e">
        <f>VLOOKUP(A199,数据库!A:I,10,FALSE)</f>
        <v>#REF!</v>
      </c>
    </row>
    <row r="200" spans="1:11" s="72" customFormat="1" ht="20.25" customHeight="1" x14ac:dyDescent="0.15">
      <c r="A200" s="131">
        <v>314</v>
      </c>
      <c r="B200" s="132" t="str">
        <f>VLOOKUP(A200,数据库!A:H,2,FALSE)</f>
        <v>GRU/CN2/5</v>
      </c>
      <c r="C200" s="132" t="str">
        <f>VLOOKUP(A200,数据库!A:H,3,FALSE)</f>
        <v>KC/21</v>
      </c>
      <c r="D200" s="132" t="str">
        <f>VLOOKUP(A200,数据库!A:H,6,FALSE)</f>
        <v>5556T</v>
      </c>
      <c r="E200" s="132" t="str">
        <f>VLOOKUP(A200,数据库!A:H,7,FALSE)</f>
        <v>5556T</v>
      </c>
      <c r="F200" s="132" t="str">
        <f>VLOOKUP(A200,数据库!A:H,4,FALSE)</f>
        <v>电子微动/电子双开门</v>
      </c>
      <c r="G200" s="131" t="str">
        <f>VLOOKUP(A200,数据库!A:H,5,FALSE)</f>
        <v>0.5黑</v>
      </c>
      <c r="H200" s="131" t="e">
        <f>VLOOKUP(A200,数据库!A:J,12,FALSE)</f>
        <v>#REF!</v>
      </c>
      <c r="I200" s="131">
        <f>VLOOKUP(A200,数据库!A:I,8,FALSE)</f>
        <v>220</v>
      </c>
      <c r="J200" s="131">
        <f>VLOOKUP(A200,数据库!A:I,9,FALSE)</f>
        <v>0</v>
      </c>
      <c r="K200" s="131" t="e">
        <f>VLOOKUP(A200,数据库!A:I,10,FALSE)</f>
        <v>#REF!</v>
      </c>
    </row>
    <row r="201" spans="1:11" s="72" customFormat="1" ht="20.25" customHeight="1" x14ac:dyDescent="0.15">
      <c r="A201" s="131">
        <v>315</v>
      </c>
      <c r="B201" s="132" t="str">
        <f>VLOOKUP(A201,数据库!A:H,2,FALSE)</f>
        <v>GRU/CN2/10</v>
      </c>
      <c r="C201" s="132" t="str">
        <f>VLOOKUP(A201,数据库!A:H,3,FALSE)</f>
        <v>MSC/2</v>
      </c>
      <c r="D201" s="132" t="str">
        <f>VLOOKUP(A201,数据库!A:H,6,FALSE)</f>
        <v>5556T</v>
      </c>
      <c r="E201" s="132" t="str">
        <f>VLOOKUP(A201,数据库!A:H,7,FALSE)</f>
        <v>红4</v>
      </c>
      <c r="F201" s="132" t="str">
        <f>VLOOKUP(A201,数据库!A:H,4,FALSE)</f>
        <v>电子微动/电子双开门</v>
      </c>
      <c r="G201" s="131" t="str">
        <f>VLOOKUP(A201,数据库!A:H,5,FALSE)</f>
        <v>0.5黑</v>
      </c>
      <c r="H201" s="131" t="e">
        <f>VLOOKUP(A201,数据库!A:J,12,FALSE)</f>
        <v>#REF!</v>
      </c>
      <c r="I201" s="131">
        <f>VLOOKUP(A201,数据库!A:I,8,FALSE)</f>
        <v>450</v>
      </c>
      <c r="J201" s="131">
        <f>VLOOKUP(A201,数据库!A:I,9,FALSE)</f>
        <v>0</v>
      </c>
      <c r="K201" s="131" t="e">
        <f>VLOOKUP(A201,数据库!A:I,10,FALSE)</f>
        <v>#REF!</v>
      </c>
    </row>
    <row r="202" spans="1:11" ht="20.25" customHeight="1" x14ac:dyDescent="0.15">
      <c r="A202" s="7">
        <v>316</v>
      </c>
      <c r="B202" s="1" t="str">
        <f>VLOOKUP(A202,数据库!A:H,2,FALSE)</f>
        <v>GRU/CN2/1</v>
      </c>
      <c r="C202" s="1" t="str">
        <f>VLOOKUP(A202,数据库!A:H,3,FALSE)</f>
        <v>FTK/2</v>
      </c>
      <c r="D202" s="1" t="str">
        <f>VLOOKUP(A202,数据库!A:H,6,FALSE)</f>
        <v>5556T</v>
      </c>
      <c r="E202" s="1" t="str">
        <f>VLOOKUP(A202,数据库!A:H,7,FALSE)</f>
        <v>红4</v>
      </c>
      <c r="F202" s="1" t="str">
        <f>VLOOKUP(A202,数据库!A:H,4,FALSE)</f>
        <v>电子双开门</v>
      </c>
      <c r="G202" s="7" t="str">
        <f>VLOOKUP(A202,数据库!A:H,5,FALSE)</f>
        <v>0.5黑</v>
      </c>
      <c r="H202" s="7" t="e">
        <f>VLOOKUP(A202,数据库!A:J,12,FALSE)</f>
        <v>#REF!</v>
      </c>
      <c r="I202" s="7">
        <f>VLOOKUP(A202,数据库!A:I,8,FALSE)</f>
        <v>0</v>
      </c>
      <c r="J202" s="7">
        <f>VLOOKUP(A202,数据库!A:I,9,FALSE)</f>
        <v>0</v>
      </c>
      <c r="K202" s="7" t="e">
        <f>VLOOKUP(A202,数据库!A:I,10,FALSE)</f>
        <v>#REF!</v>
      </c>
    </row>
    <row r="203" spans="1:11" ht="20.25" customHeight="1" x14ac:dyDescent="0.15">
      <c r="A203" s="7">
        <v>317</v>
      </c>
      <c r="B203" s="1" t="str">
        <f>VLOOKUP(A203,数据库!A:H,2,FALSE)</f>
        <v>GRU/CN2/3</v>
      </c>
      <c r="C203" s="1" t="str">
        <f>VLOOKUP(A203,数据库!A:H,3,FALSE)</f>
        <v>KC/19</v>
      </c>
      <c r="D203" s="1" t="str">
        <f>VLOOKUP(A203,数据库!A:H,6,FALSE)</f>
        <v>5556T</v>
      </c>
      <c r="E203" s="1" t="str">
        <f>VLOOKUP(A203,数据库!A:H,7,FALSE)</f>
        <v>5556T</v>
      </c>
      <c r="F203" s="1" t="str">
        <f>VLOOKUP(A203,数据库!A:H,4,FALSE)</f>
        <v>电子双开门</v>
      </c>
      <c r="G203" s="7" t="str">
        <f>VLOOKUP(A203,数据库!A:H,5,FALSE)</f>
        <v>0.5黑</v>
      </c>
      <c r="H203" s="7" t="e">
        <f>VLOOKUP(A203,数据库!A:J,12,FALSE)</f>
        <v>#REF!</v>
      </c>
      <c r="I203" s="7">
        <f>VLOOKUP(A203,数据库!A:I,8,FALSE)</f>
        <v>0</v>
      </c>
      <c r="J203" s="7">
        <f>VLOOKUP(A203,数据库!A:I,9,FALSE)</f>
        <v>0</v>
      </c>
      <c r="K203" s="7" t="e">
        <f>VLOOKUP(A203,数据库!A:I,10,FALSE)</f>
        <v>#REF!</v>
      </c>
    </row>
    <row r="204" spans="1:11" ht="20.25" customHeight="1" x14ac:dyDescent="0.15">
      <c r="A204" s="7">
        <v>318</v>
      </c>
      <c r="B204" s="1" t="str">
        <f>VLOOKUP(A204,数据库!A:H,2,FALSE)</f>
        <v>GRU/CN2/6</v>
      </c>
      <c r="C204" s="1" t="str">
        <f>VLOOKUP(A204,数据库!A:H,3,FALSE)</f>
        <v>KC/20</v>
      </c>
      <c r="D204" s="1" t="str">
        <f>VLOOKUP(A204,数据库!A:H,6,FALSE)</f>
        <v>5556T</v>
      </c>
      <c r="E204" s="1" t="str">
        <f>VLOOKUP(A204,数据库!A:H,7,FALSE)</f>
        <v>5556T</v>
      </c>
      <c r="F204" s="1" t="str">
        <f>VLOOKUP(A204,数据库!A:H,4,FALSE)</f>
        <v>电子双开门</v>
      </c>
      <c r="G204" s="7" t="str">
        <f>VLOOKUP(A204,数据库!A:H,5,FALSE)</f>
        <v>0.5黑</v>
      </c>
      <c r="H204" s="7" t="e">
        <f>VLOOKUP(A204,数据库!A:J,12,FALSE)</f>
        <v>#REF!</v>
      </c>
      <c r="I204" s="7">
        <f>VLOOKUP(A204,数据库!A:I,8,FALSE)</f>
        <v>0</v>
      </c>
      <c r="J204" s="7">
        <f>VLOOKUP(A204,数据库!A:I,9,FALSE)</f>
        <v>0</v>
      </c>
      <c r="K204" s="7" t="e">
        <f>VLOOKUP(A204,数据库!A:I,10,FALSE)</f>
        <v>#REF!</v>
      </c>
    </row>
    <row r="205" spans="1:11" ht="20.25" customHeight="1" x14ac:dyDescent="0.15">
      <c r="A205" s="7">
        <v>319</v>
      </c>
      <c r="B205" s="1" t="str">
        <f>VLOOKUP(A205,数据库!A:H,2,FALSE)</f>
        <v>KZ/8</v>
      </c>
      <c r="C205" s="1" t="str">
        <f>VLOOKUP(A205,数据库!A:H,3,FALSE)</f>
        <v>GRU/CN1/F1(5)</v>
      </c>
      <c r="D205" s="1" t="str">
        <f>VLOOKUP(A205,数据库!A:H,6,FALSE)</f>
        <v>5556T</v>
      </c>
      <c r="E205" s="1" t="str">
        <f>VLOOKUP(A205,数据库!A:H,7,FALSE)</f>
        <v>5556T</v>
      </c>
      <c r="F205" s="1" t="str">
        <f>VLOOKUP(A205,数据库!A:H,4,FALSE)</f>
        <v>磁栅尺+双开门(电子)【MAX-E、G.EXC(G20)、ESW(G20)】</v>
      </c>
      <c r="G205" s="7" t="str">
        <f>VLOOKUP(A205,数据库!A:H,5,FALSE)</f>
        <v>0.5黑</v>
      </c>
      <c r="H205" s="7" t="e">
        <f>VLOOKUP(A205,数据库!A:J,12,FALSE)</f>
        <v>#REF!</v>
      </c>
      <c r="I205" s="7">
        <f>VLOOKUP(A205,数据库!A:I,8,FALSE)</f>
        <v>0</v>
      </c>
      <c r="J205" s="7">
        <f>VLOOKUP(A205,数据库!A:I,9,FALSE)</f>
        <v>0</v>
      </c>
      <c r="K205" s="7" t="e">
        <f>VLOOKUP(A205,数据库!A:I,10,FALSE)</f>
        <v>#REF!</v>
      </c>
    </row>
    <row r="206" spans="1:11" ht="20.25" customHeight="1" x14ac:dyDescent="0.15">
      <c r="A206" s="7">
        <v>320</v>
      </c>
      <c r="B206" s="1" t="str">
        <f>VLOOKUP(A206,数据库!A:H,2,FALSE)</f>
        <v>GRU/CN1/F2(6)</v>
      </c>
      <c r="C206" s="1" t="str">
        <f>VLOOKUP(A206,数据库!A:H,3,FALSE)</f>
        <v>GRU/CN1/F1(5)</v>
      </c>
      <c r="D206" s="1" t="str">
        <f>VLOOKUP(A206,数据库!A:H,6,FALSE)</f>
        <v>5556T</v>
      </c>
      <c r="E206" s="1" t="str">
        <f>VLOOKUP(A206,数据库!A:H,7,FALSE)</f>
        <v>5556T</v>
      </c>
      <c r="F206" s="1" t="str">
        <f>VLOOKUP(A206,数据库!A:H,4,FALSE)</f>
        <v>磁栅尺+双开门(电子)【MAX-E、G.EXC(G20)、ESW(G20)】</v>
      </c>
      <c r="G206" s="7" t="str">
        <f>VLOOKUP(A206,数据库!A:H,5,FALSE)</f>
        <v>0.5黑</v>
      </c>
      <c r="H206" s="7" t="e">
        <f>VLOOKUP(A206,数据库!A:J,12,FALSE)</f>
        <v>#REF!</v>
      </c>
      <c r="I206" s="7">
        <f>VLOOKUP(A206,数据库!A:I,8,FALSE)</f>
        <v>0</v>
      </c>
      <c r="J206" s="7">
        <f>VLOOKUP(A206,数据库!A:I,9,FALSE)</f>
        <v>0</v>
      </c>
      <c r="K206" s="7" t="e">
        <f>VLOOKUP(A206,数据库!A:I,10,FALSE)</f>
        <v>#REF!</v>
      </c>
    </row>
    <row r="207" spans="1:11" ht="20.25" customHeight="1" x14ac:dyDescent="0.15">
      <c r="A207" s="7">
        <v>321</v>
      </c>
      <c r="B207" s="1" t="str">
        <f>VLOOKUP(A207,数据库!A:H,2,FALSE)</f>
        <v>KC/21</v>
      </c>
      <c r="C207" s="1" t="str">
        <f>VLOOKUP(A207,数据库!A:H,3,FALSE)</f>
        <v>GRU/S3</v>
      </c>
      <c r="D207" s="1" t="str">
        <f>VLOOKUP(A207,数据库!A:H,6,FALSE)</f>
        <v>5556T</v>
      </c>
      <c r="E207" s="1" t="str">
        <f>VLOOKUP(A207,数据库!A:H,7,FALSE)</f>
        <v>红针/双开门334：蓝针</v>
      </c>
      <c r="F207" s="1" t="str">
        <f>VLOOKUP(A207,数据库!A:H,4,FALSE)</f>
        <v>微动(旧)</v>
      </c>
      <c r="G207" s="7" t="str">
        <f>VLOOKUP(A207,数据库!A:H,5,FALSE)</f>
        <v>0.5黑</v>
      </c>
      <c r="H207" s="7" t="e">
        <f>VLOOKUP(A207,数据库!A:J,12,FALSE)</f>
        <v>#REF!</v>
      </c>
      <c r="I207" s="7">
        <f>VLOOKUP(A207,数据库!A:I,8,FALSE)</f>
        <v>0</v>
      </c>
      <c r="J207" s="7">
        <f>VLOOKUP(A207,数据库!A:I,9,FALSE)</f>
        <v>0</v>
      </c>
      <c r="K207" s="7" t="e">
        <f>VLOOKUP(A207,数据库!A:I,10,FALSE)</f>
        <v>#REF!</v>
      </c>
    </row>
    <row r="208" spans="1:11" ht="20.25" customHeight="1" x14ac:dyDescent="0.15">
      <c r="A208" s="7">
        <v>322</v>
      </c>
      <c r="B208" s="1" t="str">
        <f>VLOOKUP(A208,数据库!A:H,2,FALSE)</f>
        <v>MSC/2</v>
      </c>
      <c r="C208" s="1" t="str">
        <f>VLOOKUP(A208,数据库!A:H,3,FALSE)</f>
        <v>GRU/S4</v>
      </c>
      <c r="D208" s="1" t="str">
        <f>VLOOKUP(A208,数据库!A:H,6,FALSE)</f>
        <v>红4</v>
      </c>
      <c r="E208" s="1" t="str">
        <f>VLOOKUP(A208,数据库!A:H,7,FALSE)</f>
        <v>红针</v>
      </c>
      <c r="F208" s="1" t="str">
        <f>VLOOKUP(A208,数据库!A:H,4,FALSE)</f>
        <v>微动(旧)</v>
      </c>
      <c r="G208" s="7" t="str">
        <f>VLOOKUP(A208,数据库!A:H,5,FALSE)</f>
        <v>0.5黑</v>
      </c>
      <c r="H208" s="7" t="e">
        <f>VLOOKUP(A208,数据库!A:J,12,FALSE)</f>
        <v>#REF!</v>
      </c>
      <c r="I208" s="7">
        <f>VLOOKUP(A208,数据库!A:I,8,FALSE)</f>
        <v>0</v>
      </c>
      <c r="J208" s="7">
        <f>VLOOKUP(A208,数据库!A:I,9,FALSE)</f>
        <v>0</v>
      </c>
      <c r="K208" s="7" t="e">
        <f>VLOOKUP(A208,数据库!A:I,10,FALSE)</f>
        <v>#REF!</v>
      </c>
    </row>
    <row r="209" spans="1:11" ht="20.25" customHeight="1" x14ac:dyDescent="0.15">
      <c r="A209" s="7">
        <v>323</v>
      </c>
      <c r="B209" s="1" t="str">
        <f>VLOOKUP(A209,数据库!A:H,2,FALSE)</f>
        <v>MQJ/9</v>
      </c>
      <c r="C209" s="1" t="str">
        <f>VLOOKUP(A209,数据库!A:H,3,FALSE)</f>
        <v>MC/61(21)</v>
      </c>
      <c r="D209" s="1" t="str">
        <f>VLOOKUP(A209,数据库!A:H,6,FALSE)</f>
        <v>红3</v>
      </c>
      <c r="E209" s="1" t="str">
        <f>VLOOKUP(A209,数据库!A:H,7,FALSE)</f>
        <v>红4</v>
      </c>
      <c r="F209" s="1" t="str">
        <f>VLOOKUP(A209,数据库!A:H,4,FALSE)</f>
        <v>微动(旧)</v>
      </c>
      <c r="G209" s="7" t="str">
        <f>VLOOKUP(A209,数据库!A:H,5,FALSE)</f>
        <v>0.5黑</v>
      </c>
      <c r="H209" s="7" t="e">
        <f>VLOOKUP(A209,数据库!A:J,12,FALSE)</f>
        <v>#REF!</v>
      </c>
      <c r="I209" s="7">
        <f>VLOOKUP(A209,数据库!A:I,8,FALSE)</f>
        <v>0</v>
      </c>
      <c r="J209" s="7">
        <f>VLOOKUP(A209,数据库!A:I,9,FALSE)</f>
        <v>0</v>
      </c>
      <c r="K209" s="7" t="e">
        <f>VLOOKUP(A209,数据库!A:I,10,FALSE)</f>
        <v>#REF!</v>
      </c>
    </row>
    <row r="210" spans="1:11" ht="20.25" customHeight="1" x14ac:dyDescent="0.15">
      <c r="A210" s="7">
        <v>324</v>
      </c>
      <c r="B210" s="1" t="str">
        <f>VLOOKUP(A210,数据库!A:H,2,FALSE)</f>
        <v>MQJ/9</v>
      </c>
      <c r="C210" s="1" t="str">
        <f>VLOOKUP(A210,数据库!A:H,3,FALSE)</f>
        <v>MQJ/14</v>
      </c>
      <c r="D210" s="1" t="str">
        <f>VLOOKUP(A210,数据库!A:H,6,FALSE)</f>
        <v>红3</v>
      </c>
      <c r="E210" s="1" t="str">
        <f>VLOOKUP(A210,数据库!A:H,7,FALSE)</f>
        <v>红3</v>
      </c>
      <c r="F210" s="1" t="str">
        <f>VLOOKUP(A210,数据库!A:H,4,FALSE)</f>
        <v>微动(旧)</v>
      </c>
      <c r="G210" s="7" t="str">
        <f>VLOOKUP(A210,数据库!A:H,5,FALSE)</f>
        <v>0.5黑</v>
      </c>
      <c r="H210" s="7" t="e">
        <f>VLOOKUP(A210,数据库!A:J,12,FALSE)</f>
        <v>#REF!</v>
      </c>
      <c r="I210" s="7">
        <f>VLOOKUP(A210,数据库!A:I,8,FALSE)</f>
        <v>0</v>
      </c>
      <c r="J210" s="7">
        <f>VLOOKUP(A210,数据库!A:I,9,FALSE)</f>
        <v>0</v>
      </c>
      <c r="K210" s="7" t="e">
        <f>VLOOKUP(A210,数据库!A:I,10,FALSE)</f>
        <v>#REF!</v>
      </c>
    </row>
    <row r="211" spans="1:11" ht="20.25" customHeight="1" x14ac:dyDescent="0.15">
      <c r="A211" s="7">
        <v>325</v>
      </c>
      <c r="B211" s="1" t="str">
        <f>VLOOKUP(A211,数据库!A:H,2,FALSE)</f>
        <v>KZ/13</v>
      </c>
      <c r="C211" s="1" t="str">
        <f>VLOOKUP(A211,数据库!A:H,3,FALSE)</f>
        <v>GRU/24V</v>
      </c>
      <c r="D211" s="1" t="str">
        <f>VLOOKUP(A211,数据库!A:H,6,FALSE)</f>
        <v>5556T</v>
      </c>
      <c r="E211" s="1" t="str">
        <f>VLOOKUP(A211,数据库!A:H,7,FALSE)</f>
        <v>红针/双开门338：蓝针</v>
      </c>
      <c r="F211" s="1" t="str">
        <f>VLOOKUP(A211,数据库!A:H,4,FALSE)</f>
        <v>微动(旧)</v>
      </c>
      <c r="G211" s="7" t="str">
        <f>VLOOKUP(A211,数据库!A:H,5,FALSE)</f>
        <v>0.5黑</v>
      </c>
      <c r="H211" s="7" t="e">
        <f>VLOOKUP(A211,数据库!A:J,12,FALSE)</f>
        <v>#REF!</v>
      </c>
      <c r="I211" s="7">
        <f>VLOOKUP(A211,数据库!A:I,8,FALSE)</f>
        <v>0</v>
      </c>
      <c r="J211" s="7">
        <f>VLOOKUP(A211,数据库!A:I,9,FALSE)</f>
        <v>0</v>
      </c>
      <c r="K211" s="7" t="e">
        <f>VLOOKUP(A211,数据库!A:I,10,FALSE)</f>
        <v>#REF!</v>
      </c>
    </row>
    <row r="212" spans="1:11" ht="20.25" customHeight="1" x14ac:dyDescent="0.15">
      <c r="A212" s="7">
        <v>326</v>
      </c>
      <c r="B212" s="1" t="str">
        <f>VLOOKUP(A212,数据库!A:H,2,FALSE)</f>
        <v>KZ/14</v>
      </c>
      <c r="C212" s="1" t="str">
        <f>VLOOKUP(A212,数据库!A:H,3,FALSE)</f>
        <v>GRU/COM</v>
      </c>
      <c r="D212" s="1" t="str">
        <f>VLOOKUP(A212,数据库!A:H,6,FALSE)</f>
        <v>5556T</v>
      </c>
      <c r="E212" s="1" t="str">
        <f>VLOOKUP(A212,数据库!A:H,7,FALSE)</f>
        <v>红针/双开门339：蓝针</v>
      </c>
      <c r="F212" s="1" t="str">
        <f>VLOOKUP(A212,数据库!A:H,4,FALSE)</f>
        <v>微动(旧)</v>
      </c>
      <c r="G212" s="7" t="str">
        <f>VLOOKUP(A212,数据库!A:H,5,FALSE)</f>
        <v>0.5黑</v>
      </c>
      <c r="H212" s="7" t="e">
        <f>VLOOKUP(A212,数据库!A:J,12,FALSE)</f>
        <v>#REF!</v>
      </c>
      <c r="I212" s="7">
        <f>VLOOKUP(A212,数据库!A:I,8,FALSE)</f>
        <v>0</v>
      </c>
      <c r="J212" s="7">
        <f>VLOOKUP(A212,数据库!A:I,9,FALSE)</f>
        <v>0</v>
      </c>
      <c r="K212" s="7" t="e">
        <f>VLOOKUP(A212,数据库!A:I,10,FALSE)</f>
        <v>#REF!</v>
      </c>
    </row>
    <row r="213" spans="1:11" ht="20.25" customHeight="1" x14ac:dyDescent="0.15">
      <c r="A213" s="7">
        <v>327</v>
      </c>
      <c r="B213" s="1" t="str">
        <f>VLOOKUP(A213,数据库!A:H,2,FALSE)</f>
        <v>KZ/15</v>
      </c>
      <c r="C213" s="1" t="str">
        <f>VLOOKUP(A213,数据库!A:H,3,FALSE)</f>
        <v>GRU/F1</v>
      </c>
      <c r="D213" s="1" t="str">
        <f>VLOOKUP(A213,数据库!A:H,6,FALSE)</f>
        <v>5556T</v>
      </c>
      <c r="E213" s="1" t="str">
        <f>VLOOKUP(A213,数据库!A:H,7,FALSE)</f>
        <v>红针/双开门340：蓝针</v>
      </c>
      <c r="F213" s="1" t="str">
        <f>VLOOKUP(A213,数据库!A:H,4,FALSE)</f>
        <v>微动(旧)</v>
      </c>
      <c r="G213" s="7" t="str">
        <f>VLOOKUP(A213,数据库!A:H,5,FALSE)</f>
        <v>0.5黑</v>
      </c>
      <c r="H213" s="7" t="e">
        <f>VLOOKUP(A213,数据库!A:J,12,FALSE)</f>
        <v>#REF!</v>
      </c>
      <c r="I213" s="7">
        <f>VLOOKUP(A213,数据库!A:I,8,FALSE)</f>
        <v>0</v>
      </c>
      <c r="J213" s="7">
        <f>VLOOKUP(A213,数据库!A:I,9,FALSE)</f>
        <v>0</v>
      </c>
      <c r="K213" s="7" t="e">
        <f>VLOOKUP(A213,数据库!A:I,10,FALSE)</f>
        <v>#REF!</v>
      </c>
    </row>
    <row r="214" spans="1:11" ht="20.25" customHeight="1" x14ac:dyDescent="0.15">
      <c r="A214" s="7">
        <v>328</v>
      </c>
      <c r="B214" s="1" t="str">
        <f>VLOOKUP(A214,数据库!A:H,2,FALSE)</f>
        <v>KZ/16</v>
      </c>
      <c r="C214" s="1" t="str">
        <f>VLOOKUP(A214,数据库!A:H,3,FALSE)</f>
        <v>GRU/F2</v>
      </c>
      <c r="D214" s="1" t="str">
        <f>VLOOKUP(A214,数据库!A:H,6,FALSE)</f>
        <v>5556T</v>
      </c>
      <c r="E214" s="1" t="str">
        <f>VLOOKUP(A214,数据库!A:H,7,FALSE)</f>
        <v>红针/双开门341：蓝针</v>
      </c>
      <c r="F214" s="1" t="str">
        <f>VLOOKUP(A214,数据库!A:H,4,FALSE)</f>
        <v>微动(旧)</v>
      </c>
      <c r="G214" s="7" t="str">
        <f>VLOOKUP(A214,数据库!A:H,5,FALSE)</f>
        <v>0.5黑</v>
      </c>
      <c r="H214" s="7" t="e">
        <f>VLOOKUP(A214,数据库!A:J,12,FALSE)</f>
        <v>#REF!</v>
      </c>
      <c r="I214" s="7">
        <f>VLOOKUP(A214,数据库!A:I,8,FALSE)</f>
        <v>0</v>
      </c>
      <c r="J214" s="7">
        <f>VLOOKUP(A214,数据库!A:I,9,FALSE)</f>
        <v>0</v>
      </c>
      <c r="K214" s="7" t="e">
        <f>VLOOKUP(A214,数据库!A:I,10,FALSE)</f>
        <v>#REF!</v>
      </c>
    </row>
    <row r="215" spans="1:11" ht="20.25" customHeight="1" x14ac:dyDescent="0.15">
      <c r="A215" s="7">
        <v>329</v>
      </c>
      <c r="B215" s="1" t="str">
        <f>VLOOKUP(A215,数据库!A:H,2,FALSE)</f>
        <v>KZ/17</v>
      </c>
      <c r="C215" s="1" t="str">
        <f>VLOOKUP(A215,数据库!A:H,3,FALSE)</f>
        <v>MQJ/13</v>
      </c>
      <c r="D215" s="1" t="str">
        <f>VLOOKUP(A215,数据库!A:H,6,FALSE)</f>
        <v>5556T</v>
      </c>
      <c r="E215" s="1" t="str">
        <f>VLOOKUP(A215,数据库!A:H,7,FALSE)</f>
        <v>红3</v>
      </c>
      <c r="F215" s="1" t="str">
        <f>VLOOKUP(A215,数据库!A:H,4,FALSE)</f>
        <v>微动(旧)</v>
      </c>
      <c r="G215" s="7" t="str">
        <f>VLOOKUP(A215,数据库!A:H,5,FALSE)</f>
        <v>0.5黑</v>
      </c>
      <c r="H215" s="7" t="e">
        <f>VLOOKUP(A215,数据库!A:J,12,FALSE)</f>
        <v>#REF!</v>
      </c>
      <c r="I215" s="7">
        <f>VLOOKUP(A215,数据库!A:I,8,FALSE)</f>
        <v>0</v>
      </c>
      <c r="J215" s="7">
        <f>VLOOKUP(A215,数据库!A:I,9,FALSE)</f>
        <v>0</v>
      </c>
      <c r="K215" s="7" t="e">
        <f>VLOOKUP(A215,数据库!A:I,10,FALSE)</f>
        <v>#REF!</v>
      </c>
    </row>
    <row r="216" spans="1:11" ht="20.25" customHeight="1" x14ac:dyDescent="0.15">
      <c r="A216" s="7">
        <v>330</v>
      </c>
      <c r="B216" s="1" t="str">
        <f>VLOOKUP(A216,数据库!A:H,2,FALSE)</f>
        <v>KZ/18</v>
      </c>
      <c r="C216" s="1" t="str">
        <f>VLOOKUP(A216,数据库!A:H,3,FALSE)</f>
        <v>GRU/TX2</v>
      </c>
      <c r="D216" s="1" t="str">
        <f>VLOOKUP(A216,数据库!A:H,6,FALSE)</f>
        <v>5556T</v>
      </c>
      <c r="E216" s="1" t="str">
        <f>VLOOKUP(A216,数据库!A:H,7,FALSE)</f>
        <v>红针</v>
      </c>
      <c r="F216" s="1" t="str">
        <f>VLOOKUP(A216,数据库!A:H,4,FALSE)</f>
        <v>微动(旧)</v>
      </c>
      <c r="G216" s="7" t="str">
        <f>VLOOKUP(A216,数据库!A:H,5,FALSE)</f>
        <v>0.5黑</v>
      </c>
      <c r="H216" s="7" t="e">
        <f>VLOOKUP(A216,数据库!A:J,12,FALSE)</f>
        <v>#REF!</v>
      </c>
      <c r="I216" s="7">
        <f>VLOOKUP(A216,数据库!A:I,8,FALSE)</f>
        <v>0</v>
      </c>
      <c r="J216" s="7">
        <f>VLOOKUP(A216,数据库!A:I,9,FALSE)</f>
        <v>0</v>
      </c>
      <c r="K216" s="7" t="e">
        <f>VLOOKUP(A216,数据库!A:I,10,FALSE)</f>
        <v>#REF!</v>
      </c>
    </row>
    <row r="217" spans="1:11" ht="20.25" customHeight="1" x14ac:dyDescent="0.15">
      <c r="A217" s="7">
        <v>331</v>
      </c>
      <c r="B217" s="1" t="str">
        <f>VLOOKUP(A217,数据库!A:H,2,FALSE)</f>
        <v>MQJ/5</v>
      </c>
      <c r="C217" s="1" t="str">
        <f>VLOOKUP(A217,数据库!A:H,3,FALSE)</f>
        <v>GRU/SY</v>
      </c>
      <c r="D217" s="1" t="str">
        <f>VLOOKUP(A217,数据库!A:H,6,FALSE)</f>
        <v>红3</v>
      </c>
      <c r="E217" s="1" t="str">
        <f>VLOOKUP(A217,数据库!A:H,7,FALSE)</f>
        <v>红针</v>
      </c>
      <c r="F217" s="1" t="str">
        <f>VLOOKUP(A217,数据库!A:H,4,FALSE)</f>
        <v>微动(旧)</v>
      </c>
      <c r="G217" s="7" t="str">
        <f>VLOOKUP(A217,数据库!A:H,5,FALSE)</f>
        <v>0.5黑</v>
      </c>
      <c r="H217" s="7" t="e">
        <f>VLOOKUP(A217,数据库!A:J,12,FALSE)</f>
        <v>#REF!</v>
      </c>
      <c r="I217" s="7">
        <f>VLOOKUP(A217,数据库!A:I,8,FALSE)</f>
        <v>0</v>
      </c>
      <c r="J217" s="7">
        <f>VLOOKUP(A217,数据库!A:I,9,FALSE)</f>
        <v>0</v>
      </c>
      <c r="K217" s="7" t="e">
        <f>VLOOKUP(A217,数据库!A:I,10,FALSE)</f>
        <v>#REF!</v>
      </c>
    </row>
    <row r="218" spans="1:11" ht="20.25" customHeight="1" x14ac:dyDescent="0.15">
      <c r="A218" s="7">
        <v>332</v>
      </c>
      <c r="B218" s="1">
        <f>VLOOKUP(A218,数据库!A:H,2,FALSE)</f>
        <v>0</v>
      </c>
      <c r="C218" s="1">
        <f>VLOOKUP(A218,数据库!A:H,3,FALSE)</f>
        <v>0</v>
      </c>
      <c r="D218" s="1">
        <f>VLOOKUP(A218,数据库!A:H,6,FALSE)</f>
        <v>0</v>
      </c>
      <c r="E218" s="1">
        <f>VLOOKUP(A218,数据库!A:H,7,FALSE)</f>
        <v>0</v>
      </c>
      <c r="F218" s="1">
        <f>VLOOKUP(A218,数据库!A:H,4,FALSE)</f>
        <v>0</v>
      </c>
      <c r="G218" s="7">
        <f>VLOOKUP(A218,数据库!A:H,5,FALSE)</f>
        <v>0</v>
      </c>
      <c r="H218" s="7" t="e">
        <f>VLOOKUP(A218,数据库!A:J,12,FALSE)</f>
        <v>#REF!</v>
      </c>
      <c r="I218" s="7">
        <f>VLOOKUP(A218,数据库!A:I,8,FALSE)</f>
        <v>0</v>
      </c>
      <c r="J218" s="7">
        <f>VLOOKUP(A218,数据库!A:I,9,FALSE)</f>
        <v>0</v>
      </c>
      <c r="K218" s="7" t="e">
        <f>VLOOKUP(A218,数据库!A:I,10,FALSE)</f>
        <v>#REF!</v>
      </c>
    </row>
    <row r="219" spans="1:11" ht="20.25" customHeight="1" x14ac:dyDescent="0.15">
      <c r="A219" s="7">
        <v>333</v>
      </c>
      <c r="B219" s="1">
        <f>VLOOKUP(A219,数据库!A:H,2,FALSE)</f>
        <v>0</v>
      </c>
      <c r="C219" s="1">
        <f>VLOOKUP(A219,数据库!A:H,3,FALSE)</f>
        <v>0</v>
      </c>
      <c r="D219" s="1">
        <f>VLOOKUP(A219,数据库!A:H,6,FALSE)</f>
        <v>0</v>
      </c>
      <c r="E219" s="1">
        <f>VLOOKUP(A219,数据库!A:H,7,FALSE)</f>
        <v>0</v>
      </c>
      <c r="F219" s="1">
        <f>VLOOKUP(A219,数据库!A:H,4,FALSE)</f>
        <v>0</v>
      </c>
      <c r="G219" s="7">
        <f>VLOOKUP(A219,数据库!A:H,5,FALSE)</f>
        <v>0</v>
      </c>
      <c r="H219" s="7" t="e">
        <f>VLOOKUP(A219,数据库!A:J,12,FALSE)</f>
        <v>#REF!</v>
      </c>
      <c r="I219" s="7">
        <f>VLOOKUP(A219,数据库!A:I,8,FALSE)</f>
        <v>0</v>
      </c>
      <c r="J219" s="7">
        <f>VLOOKUP(A219,数据库!A:I,9,FALSE)</f>
        <v>0</v>
      </c>
      <c r="K219" s="7" t="e">
        <f>VLOOKUP(A219,数据库!A:I,10,FALSE)</f>
        <v>#REF!</v>
      </c>
    </row>
    <row r="220" spans="1:11" ht="20.25" customHeight="1" x14ac:dyDescent="0.15">
      <c r="A220" s="7">
        <v>334</v>
      </c>
      <c r="B220" s="1" t="str">
        <f>VLOOKUP(A220,数据库!A:H,2,FALSE)</f>
        <v>KC/21</v>
      </c>
      <c r="C220" s="1" t="str">
        <f>VLOOKUP(A220,数据库!A:H,3,FALSE)</f>
        <v>GRU(2)/S1</v>
      </c>
      <c r="D220" s="1" t="str">
        <f>VLOOKUP(A220,数据库!A:H,6,FALSE)</f>
        <v>5556T/微动321：蓝针</v>
      </c>
      <c r="E220" s="1" t="str">
        <f>VLOOKUP(A220,数据库!A:H,7,FALSE)</f>
        <v>红针</v>
      </c>
      <c r="F220" s="1" t="str">
        <f>VLOOKUP(A220,数据库!A:H,4,FALSE)</f>
        <v>双开门(旧)</v>
      </c>
      <c r="G220" s="7" t="str">
        <f>VLOOKUP(A220,数据库!A:H,5,FALSE)</f>
        <v>0.5黑</v>
      </c>
      <c r="H220" s="7" t="e">
        <f>VLOOKUP(A220,数据库!A:J,12,FALSE)</f>
        <v>#REF!</v>
      </c>
      <c r="I220" s="7">
        <f>VLOOKUP(A220,数据库!A:I,8,FALSE)</f>
        <v>0</v>
      </c>
      <c r="J220" s="7">
        <f>VLOOKUP(A220,数据库!A:I,9,FALSE)</f>
        <v>0</v>
      </c>
      <c r="K220" s="7" t="e">
        <f>VLOOKUP(A220,数据库!A:I,10,FALSE)</f>
        <v>#REF!</v>
      </c>
    </row>
    <row r="221" spans="1:11" ht="20.25" customHeight="1" x14ac:dyDescent="0.15">
      <c r="A221" s="7">
        <v>335</v>
      </c>
      <c r="B221" s="1" t="str">
        <f>VLOOKUP(A221,数据库!A:H,2,FALSE)</f>
        <v>KC/19</v>
      </c>
      <c r="C221" s="1" t="str">
        <f>VLOOKUP(A221,数据库!A:H,3,FALSE)</f>
        <v>GRU(2)/S2</v>
      </c>
      <c r="D221" s="1" t="str">
        <f>VLOOKUP(A221,数据库!A:H,6,FALSE)</f>
        <v>5556T</v>
      </c>
      <c r="E221" s="1" t="str">
        <f>VLOOKUP(A221,数据库!A:H,7,FALSE)</f>
        <v>红针</v>
      </c>
      <c r="F221" s="1" t="str">
        <f>VLOOKUP(A221,数据库!A:H,4,FALSE)</f>
        <v>双开门(旧)</v>
      </c>
      <c r="G221" s="7" t="str">
        <f>VLOOKUP(A221,数据库!A:H,5,FALSE)</f>
        <v>0.5黑</v>
      </c>
      <c r="H221" s="7" t="e">
        <f>VLOOKUP(A221,数据库!A:J,12,FALSE)</f>
        <v>#REF!</v>
      </c>
      <c r="I221" s="7">
        <f>VLOOKUP(A221,数据库!A:I,8,FALSE)</f>
        <v>0</v>
      </c>
      <c r="J221" s="7">
        <f>VLOOKUP(A221,数据库!A:I,9,FALSE)</f>
        <v>0</v>
      </c>
      <c r="K221" s="7" t="e">
        <f>VLOOKUP(A221,数据库!A:I,10,FALSE)</f>
        <v>#REF!</v>
      </c>
    </row>
    <row r="222" spans="1:11" ht="20.25" customHeight="1" x14ac:dyDescent="0.15">
      <c r="A222" s="7">
        <v>336</v>
      </c>
      <c r="B222" s="1" t="str">
        <f>VLOOKUP(A222,数据库!A:H,2,FALSE)</f>
        <v>FTK/2</v>
      </c>
      <c r="C222" s="1" t="str">
        <f>VLOOKUP(A222,数据库!A:H,3,FALSE)</f>
        <v>GRU(2)/S3</v>
      </c>
      <c r="D222" s="1" t="str">
        <f>VLOOKUP(A222,数据库!A:H,6,FALSE)</f>
        <v>红4</v>
      </c>
      <c r="E222" s="1" t="str">
        <f>VLOOKUP(A222,数据库!A:H,7,FALSE)</f>
        <v>红针</v>
      </c>
      <c r="F222" s="1" t="str">
        <f>VLOOKUP(A222,数据库!A:H,4,FALSE)</f>
        <v>双开门(旧)</v>
      </c>
      <c r="G222" s="7" t="str">
        <f>VLOOKUP(A222,数据库!A:H,5,FALSE)</f>
        <v>0.5黑</v>
      </c>
      <c r="H222" s="7" t="e">
        <f>VLOOKUP(A222,数据库!A:J,12,FALSE)</f>
        <v>#REF!</v>
      </c>
      <c r="I222" s="7">
        <f>VLOOKUP(A222,数据库!A:I,8,FALSE)</f>
        <v>0</v>
      </c>
      <c r="J222" s="7">
        <f>VLOOKUP(A222,数据库!A:I,9,FALSE)</f>
        <v>0</v>
      </c>
      <c r="K222" s="7" t="e">
        <f>VLOOKUP(A222,数据库!A:I,10,FALSE)</f>
        <v>#REF!</v>
      </c>
    </row>
    <row r="223" spans="1:11" ht="20.25" customHeight="1" x14ac:dyDescent="0.15">
      <c r="A223" s="7">
        <v>337</v>
      </c>
      <c r="B223" s="1" t="str">
        <f>VLOOKUP(A223,数据库!A:H,2,FALSE)</f>
        <v>KC/20</v>
      </c>
      <c r="C223" s="1" t="str">
        <f>VLOOKUP(A223,数据库!A:H,3,FALSE)</f>
        <v>GRU(2)/S4</v>
      </c>
      <c r="D223" s="1" t="str">
        <f>VLOOKUP(A223,数据库!A:H,6,FALSE)</f>
        <v>5556T</v>
      </c>
      <c r="E223" s="1" t="str">
        <f>VLOOKUP(A223,数据库!A:H,7,FALSE)</f>
        <v>红针</v>
      </c>
      <c r="F223" s="1" t="str">
        <f>VLOOKUP(A223,数据库!A:H,4,FALSE)</f>
        <v>双开门(旧)</v>
      </c>
      <c r="G223" s="7" t="str">
        <f>VLOOKUP(A223,数据库!A:H,5,FALSE)</f>
        <v>0.5黑</v>
      </c>
      <c r="H223" s="7" t="e">
        <f>VLOOKUP(A223,数据库!A:J,12,FALSE)</f>
        <v>#REF!</v>
      </c>
      <c r="I223" s="7">
        <f>VLOOKUP(A223,数据库!A:I,8,FALSE)</f>
        <v>0</v>
      </c>
      <c r="J223" s="7">
        <f>VLOOKUP(A223,数据库!A:I,9,FALSE)</f>
        <v>0</v>
      </c>
      <c r="K223" s="7" t="e">
        <f>VLOOKUP(A223,数据库!A:I,10,FALSE)</f>
        <v>#REF!</v>
      </c>
    </row>
    <row r="224" spans="1:11" ht="20.25" customHeight="1" x14ac:dyDescent="0.15">
      <c r="A224" s="7">
        <v>338</v>
      </c>
      <c r="B224" s="1" t="str">
        <f>VLOOKUP(A224,数据库!A:H,2,FALSE)</f>
        <v>KZ/13</v>
      </c>
      <c r="C224" s="1" t="str">
        <f>VLOOKUP(A224,数据库!A:H,3,FALSE)</f>
        <v>GRU(2)/24V</v>
      </c>
      <c r="D224" s="1" t="str">
        <f>VLOOKUP(A224,数据库!A:H,6,FALSE)</f>
        <v>5556T/微动325：蓝针</v>
      </c>
      <c r="E224" s="1" t="str">
        <f>VLOOKUP(A224,数据库!A:H,7,FALSE)</f>
        <v>红针</v>
      </c>
      <c r="F224" s="1" t="str">
        <f>VLOOKUP(A224,数据库!A:H,4,FALSE)</f>
        <v>双开门(旧)</v>
      </c>
      <c r="G224" s="7" t="str">
        <f>VLOOKUP(A224,数据库!A:H,5,FALSE)</f>
        <v>0.5黑</v>
      </c>
      <c r="H224" s="7" t="e">
        <f>VLOOKUP(A224,数据库!A:J,12,FALSE)</f>
        <v>#REF!</v>
      </c>
      <c r="I224" s="7">
        <f>VLOOKUP(A224,数据库!A:I,8,FALSE)</f>
        <v>0</v>
      </c>
      <c r="J224" s="7">
        <f>VLOOKUP(A224,数据库!A:I,9,FALSE)</f>
        <v>0</v>
      </c>
      <c r="K224" s="7" t="e">
        <f>VLOOKUP(A224,数据库!A:I,10,FALSE)</f>
        <v>#REF!</v>
      </c>
    </row>
    <row r="225" spans="1:11" ht="20.25" customHeight="1" x14ac:dyDescent="0.15">
      <c r="A225" s="7">
        <v>339</v>
      </c>
      <c r="B225" s="1" t="str">
        <f>VLOOKUP(A225,数据库!A:H,2,FALSE)</f>
        <v>KZ/14</v>
      </c>
      <c r="C225" s="1" t="str">
        <f>VLOOKUP(A225,数据库!A:H,3,FALSE)</f>
        <v>GRU(2)/COM</v>
      </c>
      <c r="D225" s="1" t="str">
        <f>VLOOKUP(A225,数据库!A:H,6,FALSE)</f>
        <v>5556T/微动326：蓝针</v>
      </c>
      <c r="E225" s="1" t="str">
        <f>VLOOKUP(A225,数据库!A:H,7,FALSE)</f>
        <v>红针</v>
      </c>
      <c r="F225" s="1" t="str">
        <f>VLOOKUP(A225,数据库!A:H,4,FALSE)</f>
        <v>双开门(旧)</v>
      </c>
      <c r="G225" s="7" t="str">
        <f>VLOOKUP(A225,数据库!A:H,5,FALSE)</f>
        <v>0.5黑</v>
      </c>
      <c r="H225" s="7" t="e">
        <f>VLOOKUP(A225,数据库!A:J,12,FALSE)</f>
        <v>#REF!</v>
      </c>
      <c r="I225" s="7">
        <f>VLOOKUP(A225,数据库!A:I,8,FALSE)</f>
        <v>0</v>
      </c>
      <c r="J225" s="7">
        <f>VLOOKUP(A225,数据库!A:I,9,FALSE)</f>
        <v>0</v>
      </c>
      <c r="K225" s="7" t="e">
        <f>VLOOKUP(A225,数据库!A:I,10,FALSE)</f>
        <v>#REF!</v>
      </c>
    </row>
    <row r="226" spans="1:11" ht="20.25" customHeight="1" x14ac:dyDescent="0.15">
      <c r="A226" s="7">
        <v>340</v>
      </c>
      <c r="B226" s="1" t="str">
        <f>VLOOKUP(A226,数据库!A:H,2,FALSE)</f>
        <v>KZ/15</v>
      </c>
      <c r="C226" s="1" t="str">
        <f>VLOOKUP(A226,数据库!A:H,3,FALSE)</f>
        <v>GRU(2)/F1</v>
      </c>
      <c r="D226" s="1" t="str">
        <f>VLOOKUP(A226,数据库!A:H,6,FALSE)</f>
        <v>5556T/微动327：蓝针</v>
      </c>
      <c r="E226" s="1" t="str">
        <f>VLOOKUP(A226,数据库!A:H,7,FALSE)</f>
        <v>红针</v>
      </c>
      <c r="F226" s="1" t="str">
        <f>VLOOKUP(A226,数据库!A:H,4,FALSE)</f>
        <v>双开门(旧)</v>
      </c>
      <c r="G226" s="7" t="str">
        <f>VLOOKUP(A226,数据库!A:H,5,FALSE)</f>
        <v>0.5黑</v>
      </c>
      <c r="H226" s="7" t="e">
        <f>VLOOKUP(A226,数据库!A:J,12,FALSE)</f>
        <v>#REF!</v>
      </c>
      <c r="I226" s="7">
        <f>VLOOKUP(A226,数据库!A:I,8,FALSE)</f>
        <v>0</v>
      </c>
      <c r="J226" s="7">
        <f>VLOOKUP(A226,数据库!A:I,9,FALSE)</f>
        <v>0</v>
      </c>
      <c r="K226" s="7" t="e">
        <f>VLOOKUP(A226,数据库!A:I,10,FALSE)</f>
        <v>#REF!</v>
      </c>
    </row>
    <row r="227" spans="1:11" ht="20.25" customHeight="1" x14ac:dyDescent="0.15">
      <c r="A227" s="7">
        <v>341</v>
      </c>
      <c r="B227" s="1" t="str">
        <f>VLOOKUP(A227,数据库!A:H,2,FALSE)</f>
        <v>KZ/16</v>
      </c>
      <c r="C227" s="1" t="str">
        <f>VLOOKUP(A227,数据库!A:H,3,FALSE)</f>
        <v>GRU(2)/F2</v>
      </c>
      <c r="D227" s="1" t="str">
        <f>VLOOKUP(A227,数据库!A:H,6,FALSE)</f>
        <v>5556T/微动328：蓝针</v>
      </c>
      <c r="E227" s="1" t="str">
        <f>VLOOKUP(A227,数据库!A:H,7,FALSE)</f>
        <v>红针</v>
      </c>
      <c r="F227" s="1" t="str">
        <f>VLOOKUP(A227,数据库!A:H,4,FALSE)</f>
        <v>双开门(旧)</v>
      </c>
      <c r="G227" s="7" t="str">
        <f>VLOOKUP(A227,数据库!A:H,5,FALSE)</f>
        <v>0.5黑</v>
      </c>
      <c r="H227" s="7" t="e">
        <f>VLOOKUP(A227,数据库!A:J,12,FALSE)</f>
        <v>#REF!</v>
      </c>
      <c r="I227" s="7">
        <f>VLOOKUP(A227,数据库!A:I,8,FALSE)</f>
        <v>0</v>
      </c>
      <c r="J227" s="7">
        <f>VLOOKUP(A227,数据库!A:I,9,FALSE)</f>
        <v>0</v>
      </c>
      <c r="K227" s="7" t="e">
        <f>VLOOKUP(A227,数据库!A:I,10,FALSE)</f>
        <v>#REF!</v>
      </c>
    </row>
    <row r="228" spans="1:11" ht="20.25" customHeight="1" x14ac:dyDescent="0.15">
      <c r="A228" s="7">
        <v>342</v>
      </c>
      <c r="B228" s="1" t="str">
        <f>VLOOKUP(A228,数据库!A:H,2,FALSE)</f>
        <v>KZ/19</v>
      </c>
      <c r="C228" s="1" t="str">
        <f>VLOOKUP(A228,数据库!A:H,3,FALSE)</f>
        <v>GRU(2)/TX2</v>
      </c>
      <c r="D228" s="1" t="str">
        <f>VLOOKUP(A228,数据库!A:H,6,FALSE)</f>
        <v>5556T</v>
      </c>
      <c r="E228" s="1" t="str">
        <f>VLOOKUP(A228,数据库!A:H,7,FALSE)</f>
        <v>红针</v>
      </c>
      <c r="F228" s="1" t="str">
        <f>VLOOKUP(A228,数据库!A:H,4,FALSE)</f>
        <v>双开门(旧)</v>
      </c>
      <c r="G228" s="7" t="str">
        <f>VLOOKUP(A228,数据库!A:H,5,FALSE)</f>
        <v>0.5黑</v>
      </c>
      <c r="H228" s="7" t="e">
        <f>VLOOKUP(A228,数据库!A:J,12,FALSE)</f>
        <v>#REF!</v>
      </c>
      <c r="I228" s="7">
        <f>VLOOKUP(A228,数据库!A:I,8,FALSE)</f>
        <v>0</v>
      </c>
      <c r="J228" s="7">
        <f>VLOOKUP(A228,数据库!A:I,9,FALSE)</f>
        <v>0</v>
      </c>
      <c r="K228" s="7" t="e">
        <f>VLOOKUP(A228,数据库!A:I,10,FALSE)</f>
        <v>#REF!</v>
      </c>
    </row>
    <row r="229" spans="1:11" ht="20.25" customHeight="1" x14ac:dyDescent="0.15">
      <c r="A229" s="7">
        <v>343</v>
      </c>
      <c r="B229" s="1" t="str">
        <f>VLOOKUP(A229,数据库!A:H,2,FALSE)</f>
        <v>KD/5</v>
      </c>
      <c r="C229" s="1" t="str">
        <f>VLOOKUP(A229,数据库!A:H,3,FALSE)</f>
        <v>GRU(2)/SY</v>
      </c>
      <c r="D229" s="1" t="str">
        <f>VLOOKUP(A229,数据库!A:H,6,FALSE)</f>
        <v>5556T</v>
      </c>
      <c r="E229" s="1" t="str">
        <f>VLOOKUP(A229,数据库!A:H,7,FALSE)</f>
        <v>红针</v>
      </c>
      <c r="F229" s="1" t="str">
        <f>VLOOKUP(A229,数据库!A:H,4,FALSE)</f>
        <v>双开门(旧)</v>
      </c>
      <c r="G229" s="7" t="str">
        <f>VLOOKUP(A229,数据库!A:H,5,FALSE)</f>
        <v>0.5黑</v>
      </c>
      <c r="H229" s="7" t="e">
        <f>VLOOKUP(A229,数据库!A:J,12,FALSE)</f>
        <v>#REF!</v>
      </c>
      <c r="I229" s="7">
        <f>VLOOKUP(A229,数据库!A:I,8,FALSE)</f>
        <v>0</v>
      </c>
      <c r="J229" s="7">
        <f>VLOOKUP(A229,数据库!A:I,9,FALSE)</f>
        <v>0</v>
      </c>
      <c r="K229" s="7" t="e">
        <f>VLOOKUP(A229,数据库!A:I,10,FALSE)</f>
        <v>#REF!</v>
      </c>
    </row>
    <row r="230" spans="1:11" ht="20.25" customHeight="1" x14ac:dyDescent="0.15">
      <c r="A230" s="7">
        <v>344</v>
      </c>
      <c r="B230" s="1" t="str">
        <f>VLOOKUP(A230,数据库!A:H,2,FALSE)</f>
        <v>KZ/8</v>
      </c>
      <c r="C230" s="1" t="str">
        <f>VLOOKUP(A230,数据库!A:H,3,FALSE)</f>
        <v>GRU(2)/F1</v>
      </c>
      <c r="D230" s="1" t="str">
        <f>VLOOKUP(A230,数据库!A:H,6,FALSE)</f>
        <v>5556T</v>
      </c>
      <c r="E230" s="1" t="str">
        <f>VLOOKUP(A230,数据库!A:H,7,FALSE)</f>
        <v>340：蓝针</v>
      </c>
      <c r="F230" s="1" t="str">
        <f>VLOOKUP(A230,数据库!A:H,4,FALSE)</f>
        <v>磁栅尺+双开门(旧)</v>
      </c>
      <c r="G230" s="7" t="str">
        <f>VLOOKUP(A230,数据库!A:H,5,FALSE)</f>
        <v>0.5黑</v>
      </c>
      <c r="H230" s="7" t="e">
        <f>VLOOKUP(A230,数据库!A:J,12,FALSE)</f>
        <v>#REF!</v>
      </c>
      <c r="I230" s="7">
        <f>VLOOKUP(A230,数据库!A:I,8,FALSE)</f>
        <v>0</v>
      </c>
      <c r="J230" s="7">
        <f>VLOOKUP(A230,数据库!A:I,9,FALSE)</f>
        <v>0</v>
      </c>
      <c r="K230" s="7" t="e">
        <f>VLOOKUP(A230,数据库!A:I,10,FALSE)</f>
        <v>#REF!</v>
      </c>
    </row>
    <row r="231" spans="1:11" ht="20.25" customHeight="1" x14ac:dyDescent="0.15">
      <c r="A231" s="7">
        <v>345</v>
      </c>
      <c r="B231" s="1" t="str">
        <f>VLOOKUP(A231,数据库!A:H,2,FALSE)</f>
        <v>GRU(2)/F2</v>
      </c>
      <c r="C231" s="1" t="str">
        <f>VLOOKUP(A231,数据库!A:H,3,FALSE)</f>
        <v>GRU(2)/F1</v>
      </c>
      <c r="D231" s="1" t="str">
        <f>VLOOKUP(A231,数据库!A:H,6,FALSE)</f>
        <v>红针</v>
      </c>
      <c r="E231" s="1" t="str">
        <f>VLOOKUP(A231,数据库!A:H,7,FALSE)</f>
        <v>341：蓝针</v>
      </c>
      <c r="F231" s="1" t="str">
        <f>VLOOKUP(A231,数据库!A:H,4,FALSE)</f>
        <v>磁栅尺+双开门(旧)</v>
      </c>
      <c r="G231" s="7" t="str">
        <f>VLOOKUP(A231,数据库!A:H,5,FALSE)</f>
        <v>0.5黑</v>
      </c>
      <c r="H231" s="7" t="e">
        <f>VLOOKUP(A231,数据库!A:J,12,FALSE)</f>
        <v>#REF!</v>
      </c>
      <c r="I231" s="7">
        <f>VLOOKUP(A231,数据库!A:I,8,FALSE)</f>
        <v>0</v>
      </c>
      <c r="J231" s="7">
        <f>VLOOKUP(A231,数据库!A:I,9,FALSE)</f>
        <v>0</v>
      </c>
      <c r="K231" s="7" t="e">
        <f>VLOOKUP(A231,数据库!A:I,10,FALSE)</f>
        <v>#REF!</v>
      </c>
    </row>
    <row r="232" spans="1:11" ht="20.25" customHeight="1" x14ac:dyDescent="0.15">
      <c r="A232" s="7">
        <v>346</v>
      </c>
      <c r="B232" s="1" t="str">
        <f>VLOOKUP(A232,数据库!A:H,2,FALSE)</f>
        <v>KJ/1</v>
      </c>
      <c r="C232" s="1" t="str">
        <f>VLOOKUP(A232,数据库!A:H,3,FALSE)</f>
        <v>SZDY/P1/4</v>
      </c>
      <c r="D232" s="1" t="str">
        <f>VLOOKUP(A232,数据库!A:H,6,FALSE)</f>
        <v>5556T</v>
      </c>
      <c r="E232" s="1" t="str">
        <f>VLOOKUP(A232,数据库!A:H,7,FALSE)</f>
        <v>半剥13</v>
      </c>
      <c r="F232" s="1" t="str">
        <f>VLOOKUP(A232,数据库!A:H,4,FALSE)</f>
        <v>有磁栅尺+无机房</v>
      </c>
      <c r="G232" s="7" t="str">
        <f>VLOOKUP(A232,数据库!A:H,5,FALSE)</f>
        <v>0.5黑</v>
      </c>
      <c r="H232" s="7" t="e">
        <f>VLOOKUP(A232,数据库!A:J,12,FALSE)</f>
        <v>#REF!</v>
      </c>
      <c r="I232" s="7">
        <f>VLOOKUP(A232,数据库!A:I,8,FALSE)</f>
        <v>0</v>
      </c>
      <c r="J232" s="7">
        <f>VLOOKUP(A232,数据库!A:I,9,FALSE)</f>
        <v>0</v>
      </c>
      <c r="K232" s="7" t="e">
        <f>VLOOKUP(A232,数据库!A:I,10,FALSE)</f>
        <v>#REF!</v>
      </c>
    </row>
    <row r="233" spans="1:11" ht="20.25" customHeight="1" x14ac:dyDescent="0.15">
      <c r="A233" s="7">
        <v>347</v>
      </c>
      <c r="B233" s="1" t="str">
        <f>VLOOKUP(A233,数据库!A:H,2,FALSE)</f>
        <v>KJ/2</v>
      </c>
      <c r="C233" s="1" t="str">
        <f>VLOOKUP(A233,数据库!A:H,3,FALSE)</f>
        <v>SZDY/P1/3</v>
      </c>
      <c r="D233" s="1" t="str">
        <f>VLOOKUP(A233,数据库!A:H,6,FALSE)</f>
        <v>5556T</v>
      </c>
      <c r="E233" s="1" t="str">
        <f>VLOOKUP(A233,数据库!A:H,7,FALSE)</f>
        <v>半剥13</v>
      </c>
      <c r="F233" s="1" t="str">
        <f>VLOOKUP(A233,数据库!A:H,4,FALSE)</f>
        <v>有磁栅尺+无机房</v>
      </c>
      <c r="G233" s="7" t="str">
        <f>VLOOKUP(A233,数据库!A:H,5,FALSE)</f>
        <v>0.5黑</v>
      </c>
      <c r="H233" s="7" t="e">
        <f>VLOOKUP(A233,数据库!A:J,12,FALSE)</f>
        <v>#REF!</v>
      </c>
      <c r="I233" s="7">
        <f>VLOOKUP(A233,数据库!A:I,8,FALSE)</f>
        <v>0</v>
      </c>
      <c r="J233" s="7">
        <f>VLOOKUP(A233,数据库!A:I,9,FALSE)</f>
        <v>0</v>
      </c>
      <c r="K233" s="7" t="e">
        <f>VLOOKUP(A233,数据库!A:I,10,FALSE)</f>
        <v>#REF!</v>
      </c>
    </row>
    <row r="234" spans="1:11" ht="20.25" customHeight="1" x14ac:dyDescent="0.15">
      <c r="A234" s="7">
        <v>348</v>
      </c>
      <c r="B234" s="1" t="str">
        <f>VLOOKUP(A234,数据库!A:H,2,FALSE)</f>
        <v>FTK/2</v>
      </c>
      <c r="C234" s="1" t="str">
        <f>VLOOKUP(A234,数据库!A:H,3,FALSE)</f>
        <v>JDB/L1</v>
      </c>
      <c r="D234" s="1" t="str">
        <f>VLOOKUP(A234,数据库!A:H,6,FALSE)</f>
        <v>半剥13</v>
      </c>
      <c r="E234" s="1" t="str">
        <f>VLOOKUP(A234,数据库!A:H,7,FALSE)</f>
        <v>红针</v>
      </c>
      <c r="F234" s="1" t="str">
        <f>VLOOKUP(A234,数据库!A:H,4,FALSE)</f>
        <v>接地保护装置</v>
      </c>
      <c r="G234" s="7" t="str">
        <f>VLOOKUP(A234,数据库!A:H,5,FALSE)</f>
        <v>0.5黑</v>
      </c>
      <c r="H234" s="7" t="e">
        <f>VLOOKUP(A234,数据库!A:J,12,FALSE)</f>
        <v>#REF!</v>
      </c>
      <c r="I234" s="7">
        <f>VLOOKUP(A234,数据库!A:I,8,FALSE)</f>
        <v>0</v>
      </c>
      <c r="J234" s="7">
        <f>VLOOKUP(A234,数据库!A:I,9,FALSE)</f>
        <v>0</v>
      </c>
      <c r="K234" s="7" t="e">
        <f>VLOOKUP(A234,数据库!A:I,10,FALSE)</f>
        <v>#REF!</v>
      </c>
    </row>
    <row r="235" spans="1:11" ht="20.25" customHeight="1" x14ac:dyDescent="0.15">
      <c r="A235" s="7">
        <v>349</v>
      </c>
      <c r="B235" s="1" t="str">
        <f>VLOOKUP(A235,数据库!A:H,2,FALSE)</f>
        <v>BKP/CN3/COM</v>
      </c>
      <c r="C235" s="1" t="str">
        <f>VLOOKUP(A235,数据库!A:H,3,FALSE)</f>
        <v>JDB/L2</v>
      </c>
      <c r="D235" s="1" t="str">
        <f>VLOOKUP(A235,数据库!A:H,6,FALSE)</f>
        <v>红4</v>
      </c>
      <c r="E235" s="1" t="str">
        <f>VLOOKUP(A235,数据库!A:H,7,FALSE)</f>
        <v>红针</v>
      </c>
      <c r="F235" s="1" t="str">
        <f>VLOOKUP(A235,数据库!A:H,4,FALSE)</f>
        <v>接地保护装置</v>
      </c>
      <c r="G235" s="7" t="str">
        <f>VLOOKUP(A235,数据库!A:H,5,FALSE)</f>
        <v>0.5黑</v>
      </c>
      <c r="H235" s="7" t="e">
        <f>VLOOKUP(A235,数据库!A:J,12,FALSE)</f>
        <v>#REF!</v>
      </c>
      <c r="I235" s="7">
        <f>VLOOKUP(A235,数据库!A:I,8,FALSE)</f>
        <v>0</v>
      </c>
      <c r="J235" s="7">
        <f>VLOOKUP(A235,数据库!A:I,9,FALSE)</f>
        <v>0</v>
      </c>
      <c r="K235" s="7" t="e">
        <f>VLOOKUP(A235,数据库!A:I,10,FALSE)</f>
        <v>#REF!</v>
      </c>
    </row>
    <row r="236" spans="1:11" ht="20.25" customHeight="1" x14ac:dyDescent="0.15">
      <c r="A236" s="7">
        <v>350</v>
      </c>
      <c r="B236" s="1" t="str">
        <f>VLOOKUP(A236,数据库!A:H,2,FALSE)</f>
        <v>PE</v>
      </c>
      <c r="C236" s="1" t="str">
        <f>VLOOKUP(A236,数据库!A:H,3,FALSE)</f>
        <v>JDB/GND</v>
      </c>
      <c r="D236" s="1" t="str">
        <f>VLOOKUP(A236,数据库!A:H,6,FALSE)</f>
        <v>蓝6圆</v>
      </c>
      <c r="E236" s="1" t="str">
        <f>VLOOKUP(A236,数据库!A:H,7,FALSE)</f>
        <v>蓝针</v>
      </c>
      <c r="F236" s="1" t="str">
        <f>VLOOKUP(A236,数据库!A:H,4,FALSE)</f>
        <v>接地保护装置</v>
      </c>
      <c r="G236" s="7" t="str">
        <f>VLOOKUP(A236,数据库!A:H,5,FALSE)</f>
        <v>2.5黄绿</v>
      </c>
      <c r="H236" s="7" t="e">
        <f>VLOOKUP(A236,数据库!A:J,12,FALSE)</f>
        <v>#REF!</v>
      </c>
      <c r="I236" s="7">
        <f>VLOOKUP(A236,数据库!A:I,8,FALSE)</f>
        <v>0</v>
      </c>
      <c r="J236" s="7">
        <f>VLOOKUP(A236,数据库!A:I,9,FALSE)</f>
        <v>0</v>
      </c>
      <c r="K236" s="7" t="e">
        <f>VLOOKUP(A236,数据库!A:I,10,FALSE)</f>
        <v>#REF!</v>
      </c>
    </row>
    <row r="237" spans="1:11" ht="20.25" customHeight="1" x14ac:dyDescent="0.15">
      <c r="A237" s="7">
        <v>351</v>
      </c>
      <c r="B237" s="1" t="str">
        <f>VLOOKUP(A237,数据库!A:H,2,FALSE)</f>
        <v>CE24</v>
      </c>
      <c r="C237" s="1" t="str">
        <f>VLOOKUP(A237,数据库!A:H,3,FALSE)</f>
        <v>JDB/13</v>
      </c>
      <c r="D237" s="1" t="str">
        <f>VLOOKUP(A237,数据库!A:H,6,FALSE)</f>
        <v>半剥13</v>
      </c>
      <c r="E237" s="1" t="str">
        <f>VLOOKUP(A237,数据库!A:H,7,FALSE)</f>
        <v>红针</v>
      </c>
      <c r="F237" s="1" t="str">
        <f>VLOOKUP(A237,数据库!A:H,4,FALSE)</f>
        <v>接地保护装置</v>
      </c>
      <c r="G237" s="7" t="str">
        <f>VLOOKUP(A237,数据库!A:H,5,FALSE)</f>
        <v>0.5黑</v>
      </c>
      <c r="H237" s="7" t="e">
        <f>VLOOKUP(A237,数据库!A:J,12,FALSE)</f>
        <v>#REF!</v>
      </c>
      <c r="I237" s="7">
        <f>VLOOKUP(A237,数据库!A:I,8,FALSE)</f>
        <v>0</v>
      </c>
      <c r="J237" s="7">
        <f>VLOOKUP(A237,数据库!A:I,9,FALSE)</f>
        <v>0</v>
      </c>
      <c r="K237" s="7" t="e">
        <f>VLOOKUP(A237,数据库!A:I,10,FALSE)</f>
        <v>#REF!</v>
      </c>
    </row>
    <row r="238" spans="1:11" ht="20.25" customHeight="1" x14ac:dyDescent="0.15">
      <c r="A238" s="7">
        <v>352</v>
      </c>
      <c r="B238" s="1" t="str">
        <f>VLOOKUP(A238,数据库!A:H,2,FALSE)</f>
        <v>KD/13</v>
      </c>
      <c r="C238" s="1" t="str">
        <f>VLOOKUP(A238,数据库!A:H,3,FALSE)</f>
        <v>JDB/14</v>
      </c>
      <c r="D238" s="1" t="str">
        <f>VLOOKUP(A238,数据库!A:H,6,FALSE)</f>
        <v>5556T</v>
      </c>
      <c r="E238" s="1" t="str">
        <f>VLOOKUP(A238,数据库!A:H,7,FALSE)</f>
        <v>红针</v>
      </c>
      <c r="F238" s="1" t="str">
        <f>VLOOKUP(A238,数据库!A:H,4,FALSE)</f>
        <v>接地保护装置</v>
      </c>
      <c r="G238" s="7" t="str">
        <f>VLOOKUP(A238,数据库!A:H,5,FALSE)</f>
        <v>0.5黑</v>
      </c>
      <c r="H238" s="7" t="e">
        <f>VLOOKUP(A238,数据库!A:J,12,FALSE)</f>
        <v>#REF!</v>
      </c>
      <c r="I238" s="7">
        <f>VLOOKUP(A238,数据库!A:I,8,FALSE)</f>
        <v>0</v>
      </c>
      <c r="J238" s="7">
        <f>VLOOKUP(A238,数据库!A:I,9,FALSE)</f>
        <v>0</v>
      </c>
      <c r="K238" s="7" t="e">
        <f>VLOOKUP(A238,数据库!A:I,10,FALSE)</f>
        <v>#REF!</v>
      </c>
    </row>
    <row r="239" spans="1:11" ht="20.25" customHeight="1" x14ac:dyDescent="0.15">
      <c r="A239" s="7">
        <v>353</v>
      </c>
      <c r="B239" s="1" t="str">
        <f>VLOOKUP(A239,数据库!A:H,2,FALSE)</f>
        <v>XWJ/L1</v>
      </c>
      <c r="C239" s="1" t="str">
        <f>VLOOKUP(A239,数据库!A:H,3,FALSE)</f>
        <v>输入端子/R</v>
      </c>
      <c r="D239" s="1" t="str">
        <f>VLOOKUP(A239,数据库!A:H,6,FALSE)</f>
        <v>红针</v>
      </c>
      <c r="E239" s="1" t="str">
        <f>VLOOKUP(A239,数据库!A:H,7,FALSE)</f>
        <v>半剥13</v>
      </c>
      <c r="F239" s="1" t="str">
        <f>VLOOKUP(A239,数据库!A:H,4,FALSE)</f>
        <v>有相序继电器</v>
      </c>
      <c r="G239" s="7" t="str">
        <f>VLOOKUP(A239,数据库!A:H,5,FALSE)</f>
        <v>0.5黑</v>
      </c>
      <c r="H239" s="7" t="e">
        <f>VLOOKUP(A239,数据库!A:J,12,FALSE)</f>
        <v>#REF!</v>
      </c>
      <c r="I239" s="7">
        <f>VLOOKUP(A239,数据库!A:I,8,FALSE)</f>
        <v>0</v>
      </c>
      <c r="J239" s="7">
        <f>VLOOKUP(A239,数据库!A:I,9,FALSE)</f>
        <v>0</v>
      </c>
      <c r="K239" s="7" t="e">
        <f>VLOOKUP(A239,数据库!A:I,10,FALSE)</f>
        <v>#REF!</v>
      </c>
    </row>
    <row r="240" spans="1:11" ht="20.25" customHeight="1" x14ac:dyDescent="0.15">
      <c r="A240" s="7">
        <v>354</v>
      </c>
      <c r="B240" s="1" t="str">
        <f>VLOOKUP(A240,数据库!A:H,2,FALSE)</f>
        <v>XWJ/L2</v>
      </c>
      <c r="C240" s="1" t="str">
        <f>VLOOKUP(A240,数据库!A:H,3,FALSE)</f>
        <v>输入端子/S</v>
      </c>
      <c r="D240" s="1" t="str">
        <f>VLOOKUP(A240,数据库!A:H,6,FALSE)</f>
        <v>红针</v>
      </c>
      <c r="E240" s="1" t="str">
        <f>VLOOKUP(A240,数据库!A:H,7,FALSE)</f>
        <v>半剥13</v>
      </c>
      <c r="F240" s="1" t="str">
        <f>VLOOKUP(A240,数据库!A:H,4,FALSE)</f>
        <v>有相序继电器</v>
      </c>
      <c r="G240" s="7" t="str">
        <f>VLOOKUP(A240,数据库!A:H,5,FALSE)</f>
        <v>0.5黑</v>
      </c>
      <c r="H240" s="7" t="e">
        <f>VLOOKUP(A240,数据库!A:J,12,FALSE)</f>
        <v>#REF!</v>
      </c>
      <c r="I240" s="7">
        <f>VLOOKUP(A240,数据库!A:I,8,FALSE)</f>
        <v>0</v>
      </c>
      <c r="J240" s="7">
        <f>VLOOKUP(A240,数据库!A:I,9,FALSE)</f>
        <v>0</v>
      </c>
      <c r="K240" s="7" t="e">
        <f>VLOOKUP(A240,数据库!A:I,10,FALSE)</f>
        <v>#REF!</v>
      </c>
    </row>
    <row r="241" spans="1:11" ht="20.25" customHeight="1" x14ac:dyDescent="0.15">
      <c r="A241" s="7">
        <v>355</v>
      </c>
      <c r="B241" s="1" t="str">
        <f>VLOOKUP(A241,数据库!A:H,2,FALSE)</f>
        <v>XWJ/L3</v>
      </c>
      <c r="C241" s="1" t="str">
        <f>VLOOKUP(A241,数据库!A:H,3,FALSE)</f>
        <v>QFB2/1</v>
      </c>
      <c r="D241" s="1" t="str">
        <f>VLOOKUP(A241,数据库!A:H,6,FALSE)</f>
        <v>红针</v>
      </c>
      <c r="E241" s="1" t="str">
        <f>VLOOKUP(A241,数据库!A:H,7,FALSE)</f>
        <v>红3</v>
      </c>
      <c r="F241" s="1" t="str">
        <f>VLOOKUP(A241,数据库!A:H,4,FALSE)</f>
        <v>有相序继电器</v>
      </c>
      <c r="G241" s="7" t="str">
        <f>VLOOKUP(A241,数据库!A:H,5,FALSE)</f>
        <v>0.5黑</v>
      </c>
      <c r="H241" s="7" t="e">
        <f>VLOOKUP(A241,数据库!A:J,12,FALSE)</f>
        <v>#REF!</v>
      </c>
      <c r="I241" s="7">
        <f>VLOOKUP(A241,数据库!A:I,8,FALSE)</f>
        <v>0</v>
      </c>
      <c r="J241" s="7">
        <f>VLOOKUP(A241,数据库!A:I,9,FALSE)</f>
        <v>0</v>
      </c>
      <c r="K241" s="7" t="e">
        <f>VLOOKUP(A241,数据库!A:I,10,FALSE)</f>
        <v>#REF!</v>
      </c>
    </row>
    <row r="242" spans="1:11" s="72" customFormat="1" ht="20.25" customHeight="1" x14ac:dyDescent="0.15">
      <c r="A242" s="7">
        <v>356</v>
      </c>
      <c r="B242" s="99" t="str">
        <f>VLOOKUP(A242,数据库!A:H,2,FALSE)</f>
        <v>XWJ/11</v>
      </c>
      <c r="C242" s="99" t="str">
        <f>VLOOKUP(A242,数据库!A:H,3,FALSE)</f>
        <v>MC1/A1</v>
      </c>
      <c r="D242" s="99" t="str">
        <f>VLOOKUP(A242,数据库!A:H,6,FALSE)</f>
        <v>红针</v>
      </c>
      <c r="E242" s="99" t="str">
        <f>VLOOKUP(A242,数据库!A:H,7,FALSE)</f>
        <v>红4</v>
      </c>
      <c r="F242" s="99" t="str">
        <f>VLOOKUP(A242,数据库!A:H,4,FALSE)</f>
        <v>有封星接触器+相序继电器</v>
      </c>
      <c r="G242" s="98" t="str">
        <f>VLOOKUP(A242,数据库!A:H,5,FALSE)</f>
        <v>0.5黑</v>
      </c>
      <c r="H242" s="98" t="e">
        <f>VLOOKUP(A242,数据库!A:J,12,FALSE)</f>
        <v>#REF!</v>
      </c>
      <c r="I242" s="98">
        <f>VLOOKUP(A242,数据库!A:I,8,FALSE)</f>
        <v>0</v>
      </c>
      <c r="J242" s="98">
        <f>VLOOKUP(A242,数据库!A:I,9,FALSE)</f>
        <v>0</v>
      </c>
      <c r="K242" s="98" t="e">
        <f>VLOOKUP(A242,数据库!A:I,10,FALSE)</f>
        <v>#REF!</v>
      </c>
    </row>
    <row r="243" spans="1:11" s="72" customFormat="1" ht="20.25" customHeight="1" x14ac:dyDescent="0.15">
      <c r="A243" s="7">
        <v>356.1</v>
      </c>
      <c r="B243" s="99" t="str">
        <f>VLOOKUP(A243,数据库!A:H,2,FALSE)</f>
        <v>XWJ/11</v>
      </c>
      <c r="C243" s="99" t="str">
        <f>VLOOKUP(A243,数据库!A:H,3,FALSE)</f>
        <v>FTK/2</v>
      </c>
      <c r="D243" s="99" t="str">
        <f>VLOOKUP(A243,数据库!A:H,6,FALSE)</f>
        <v>红针</v>
      </c>
      <c r="E243" s="99" t="str">
        <f>VLOOKUP(A243,数据库!A:H,7,FALSE)</f>
        <v>红4</v>
      </c>
      <c r="F243" s="99" t="str">
        <f>VLOOKUP(A243,数据库!A:H,4,FALSE)</f>
        <v>无封星接触器+相序继电器</v>
      </c>
      <c r="G243" s="98" t="str">
        <f>VLOOKUP(A243,数据库!A:H,5,FALSE)</f>
        <v>0.5黑</v>
      </c>
      <c r="H243" s="98" t="e">
        <f>VLOOKUP(A243,数据库!A:J,12,FALSE)</f>
        <v>#REF!</v>
      </c>
      <c r="I243" s="98">
        <f>VLOOKUP(A243,数据库!A:I,8,FALSE)</f>
        <v>0</v>
      </c>
      <c r="J243" s="98">
        <f>VLOOKUP(A243,数据库!A:I,9,FALSE)</f>
        <v>0</v>
      </c>
      <c r="K243" s="98" t="e">
        <f>VLOOKUP(A243,数据库!A:I,10,FALSE)</f>
        <v>#REF!</v>
      </c>
    </row>
    <row r="244" spans="1:11" s="72" customFormat="1" ht="20.25" customHeight="1" x14ac:dyDescent="0.15">
      <c r="A244" s="7">
        <v>357</v>
      </c>
      <c r="B244" s="99" t="str">
        <f>VLOOKUP(A244,数据库!A:H,2,FALSE)</f>
        <v>XWJ/14</v>
      </c>
      <c r="C244" s="99" t="str">
        <f>VLOOKUP(A244,数据库!A:H,3,FALSE)</f>
        <v>FTK/2</v>
      </c>
      <c r="D244" s="99" t="str">
        <f>VLOOKUP(A244,数据库!A:H,6,FALSE)</f>
        <v>红针</v>
      </c>
      <c r="E244" s="99" t="str">
        <f>VLOOKUP(A244,数据库!A:H,7,FALSE)</f>
        <v>红4</v>
      </c>
      <c r="F244" s="99" t="str">
        <f>VLOOKUP(A244,数据库!A:H,4,FALSE)</f>
        <v>有相序继电器</v>
      </c>
      <c r="G244" s="98" t="str">
        <f>VLOOKUP(A244,数据库!A:H,5,FALSE)</f>
        <v>0.5黑</v>
      </c>
      <c r="H244" s="98" t="e">
        <f>VLOOKUP(A244,数据库!A:J,12,FALSE)</f>
        <v>#REF!</v>
      </c>
      <c r="I244" s="98">
        <f>VLOOKUP(A244,数据库!A:I,8,FALSE)</f>
        <v>0</v>
      </c>
      <c r="J244" s="98">
        <f>VLOOKUP(A244,数据库!A:I,9,FALSE)</f>
        <v>0</v>
      </c>
      <c r="K244" s="98" t="e">
        <f>VLOOKUP(A244,数据库!A:I,10,FALSE)</f>
        <v>#REF!</v>
      </c>
    </row>
    <row r="245" spans="1:11" ht="20.25" customHeight="1" x14ac:dyDescent="0.15">
      <c r="A245" s="7">
        <v>358</v>
      </c>
      <c r="B245" s="1" t="str">
        <f>VLOOKUP(A245,数据库!A:H,2,FALSE)</f>
        <v>数字适配器/POWER/+</v>
      </c>
      <c r="C245" s="1" t="str">
        <f>VLOOKUP(A245,数据库!A:H,3,FALSE)</f>
        <v>CE24</v>
      </c>
      <c r="D245" s="1" t="str">
        <f>VLOOKUP(A245,数据库!A:H,6,FALSE)</f>
        <v>半剥5</v>
      </c>
      <c r="E245" s="1" t="str">
        <f>VLOOKUP(A245,数据库!A:H,7,FALSE)</f>
        <v>红4</v>
      </c>
      <c r="F245" s="1" t="str">
        <f>VLOOKUP(A245,数据库!A:H,4,FALSE)</f>
        <v>数字视频传输</v>
      </c>
      <c r="G245" s="7" t="str">
        <f>VLOOKUP(A245,数据库!A:H,5,FALSE)</f>
        <v>0.5黑</v>
      </c>
      <c r="H245" s="7" t="e">
        <f>VLOOKUP(A245,数据库!A:J,12,FALSE)</f>
        <v>#REF!</v>
      </c>
      <c r="I245" s="7">
        <f>VLOOKUP(A245,数据库!A:I,8,FALSE)</f>
        <v>0</v>
      </c>
      <c r="J245" s="7">
        <f>VLOOKUP(A245,数据库!A:I,9,FALSE)</f>
        <v>0</v>
      </c>
      <c r="K245" s="7" t="e">
        <f>VLOOKUP(A245,数据库!A:I,10,FALSE)</f>
        <v>#REF!</v>
      </c>
    </row>
    <row r="246" spans="1:11" ht="20.25" customHeight="1" x14ac:dyDescent="0.15">
      <c r="A246" s="7">
        <v>359</v>
      </c>
      <c r="B246" s="1" t="str">
        <f>VLOOKUP(A246,数据库!A:H,2,FALSE)</f>
        <v>数字适配器/POWER/-</v>
      </c>
      <c r="C246" s="1" t="str">
        <f>VLOOKUP(A246,数据库!A:H,3,FALSE)</f>
        <v>CE24N</v>
      </c>
      <c r="D246" s="1" t="str">
        <f>VLOOKUP(A246,数据库!A:H,6,FALSE)</f>
        <v>半剥6.5</v>
      </c>
      <c r="E246" s="1" t="str">
        <f>VLOOKUP(A246,数据库!A:H,7,FALSE)</f>
        <v>半剥13</v>
      </c>
      <c r="F246" s="1" t="str">
        <f>VLOOKUP(A246,数据库!A:H,4,FALSE)</f>
        <v>数字视频传输</v>
      </c>
      <c r="G246" s="7" t="str">
        <f>VLOOKUP(A246,数据库!A:H,5,FALSE)</f>
        <v>0.5黑</v>
      </c>
      <c r="H246" s="7" t="e">
        <f>VLOOKUP(A246,数据库!A:J,12,FALSE)</f>
        <v>#REF!</v>
      </c>
      <c r="I246" s="7">
        <f>VLOOKUP(A246,数据库!A:I,8,FALSE)</f>
        <v>0</v>
      </c>
      <c r="J246" s="7">
        <f>VLOOKUP(A246,数据库!A:I,9,FALSE)</f>
        <v>0</v>
      </c>
      <c r="K246" s="7" t="e">
        <f>VLOOKUP(A246,数据库!A:I,10,FALSE)</f>
        <v>#REF!</v>
      </c>
    </row>
    <row r="247" spans="1:11" ht="20.25" customHeight="1" x14ac:dyDescent="0.15">
      <c r="A247" s="7">
        <v>360</v>
      </c>
      <c r="B247" s="1" t="str">
        <f>VLOOKUP(A247,数据库!A:H,2,FALSE)</f>
        <v>数字适配器/POWER/PE</v>
      </c>
      <c r="C247" s="1" t="str">
        <f>VLOOKUP(A247,数据库!A:H,3,FALSE)</f>
        <v>PE</v>
      </c>
      <c r="D247" s="1" t="str">
        <f>VLOOKUP(A247,数据库!A:H,6,FALSE)</f>
        <v>半剥5</v>
      </c>
      <c r="E247" s="1" t="str">
        <f>VLOOKUP(A247,数据库!A:H,7,FALSE)</f>
        <v>蓝6圆</v>
      </c>
      <c r="F247" s="1" t="str">
        <f>VLOOKUP(A247,数据库!A:H,4,FALSE)</f>
        <v>数字视频传输</v>
      </c>
      <c r="G247" s="7" t="str">
        <f>VLOOKUP(A247,数据库!A:H,5,FALSE)</f>
        <v>2.5黄绿</v>
      </c>
      <c r="H247" s="7" t="e">
        <f>VLOOKUP(A247,数据库!A:J,12,FALSE)</f>
        <v>#REF!</v>
      </c>
      <c r="I247" s="7">
        <f>VLOOKUP(A247,数据库!A:I,8,FALSE)</f>
        <v>0</v>
      </c>
      <c r="J247" s="7">
        <f>VLOOKUP(A247,数据库!A:I,9,FALSE)</f>
        <v>0</v>
      </c>
      <c r="K247" s="7" t="e">
        <f>VLOOKUP(A247,数据库!A:I,10,FALSE)</f>
        <v>#REF!</v>
      </c>
    </row>
    <row r="248" spans="1:11" ht="20.25" customHeight="1" x14ac:dyDescent="0.15">
      <c r="A248" s="7">
        <v>361</v>
      </c>
      <c r="B248" s="1" t="str">
        <f>VLOOKUP(A248,数据库!A:H,2,FALSE)</f>
        <v>数字适配器/LINE/L1</v>
      </c>
      <c r="C248" s="1" t="str">
        <f>VLOOKUP(A248,数据库!A:H,3,FALSE)</f>
        <v>KZ/9</v>
      </c>
      <c r="D248" s="1" t="str">
        <f>VLOOKUP(A248,数据库!A:H,6,FALSE)</f>
        <v>半剥5</v>
      </c>
      <c r="E248" s="1" t="str">
        <f>VLOOKUP(A248,数据库!A:H,7,FALSE)</f>
        <v>5556T</v>
      </c>
      <c r="F248" s="1" t="str">
        <f>VLOOKUP(A248,数据库!A:H,4,FALSE)</f>
        <v>数字视频传输</v>
      </c>
      <c r="G248" s="7" t="str">
        <f>VLOOKUP(A248,数据库!A:H,5,FALSE)</f>
        <v>0.5黑</v>
      </c>
      <c r="H248" s="7" t="e">
        <f>VLOOKUP(A248,数据库!A:J,12,FALSE)</f>
        <v>#REF!</v>
      </c>
      <c r="I248" s="7">
        <f>VLOOKUP(A248,数据库!A:I,8,FALSE)</f>
        <v>0</v>
      </c>
      <c r="J248" s="7">
        <f>VLOOKUP(A248,数据库!A:I,9,FALSE)</f>
        <v>0</v>
      </c>
      <c r="K248" s="7" t="e">
        <f>VLOOKUP(A248,数据库!A:I,10,FALSE)</f>
        <v>#REF!</v>
      </c>
    </row>
    <row r="249" spans="1:11" ht="20.25" customHeight="1" x14ac:dyDescent="0.15">
      <c r="A249" s="7">
        <v>362</v>
      </c>
      <c r="B249" s="1" t="str">
        <f>VLOOKUP(A249,数据库!A:H,2,FALSE)</f>
        <v>数字适配器/LINE/L2</v>
      </c>
      <c r="C249" s="1" t="str">
        <f>VLOOKUP(A249,数据库!A:H,3,FALSE)</f>
        <v>KZ/10</v>
      </c>
      <c r="D249" s="1" t="str">
        <f>VLOOKUP(A249,数据库!A:H,6,FALSE)</f>
        <v>半剥5</v>
      </c>
      <c r="E249" s="1" t="str">
        <f>VLOOKUP(A249,数据库!A:H,7,FALSE)</f>
        <v>5556T</v>
      </c>
      <c r="F249" s="1" t="str">
        <f>VLOOKUP(A249,数据库!A:H,4,FALSE)</f>
        <v>数字视频传输</v>
      </c>
      <c r="G249" s="7" t="str">
        <f>VLOOKUP(A249,数据库!A:H,5,FALSE)</f>
        <v>0.5黑</v>
      </c>
      <c r="H249" s="7" t="e">
        <f>VLOOKUP(A249,数据库!A:J,12,FALSE)</f>
        <v>#REF!</v>
      </c>
      <c r="I249" s="7">
        <f>VLOOKUP(A249,数据库!A:I,8,FALSE)</f>
        <v>0</v>
      </c>
      <c r="J249" s="7">
        <f>VLOOKUP(A249,数据库!A:I,9,FALSE)</f>
        <v>0</v>
      </c>
      <c r="K249" s="7" t="e">
        <f>VLOOKUP(A249,数据库!A:I,10,FALSE)</f>
        <v>#REF!</v>
      </c>
    </row>
    <row r="250" spans="1:11" ht="20.25" customHeight="1" x14ac:dyDescent="0.15">
      <c r="A250" s="7">
        <v>363</v>
      </c>
      <c r="B250" s="1" t="str">
        <f>VLOOKUP(A250,数据库!A:H,2,FALSE)</f>
        <v>对讲机/+</v>
      </c>
      <c r="C250" s="1" t="str">
        <f>VLOOKUP(A250,数据库!A:H,3,FALSE)</f>
        <v>解码板/+</v>
      </c>
      <c r="D250" s="1" t="str">
        <f>VLOOKUP(A250,数据库!A:H,6,FALSE)</f>
        <v>红4</v>
      </c>
      <c r="E250" s="1" t="str">
        <f>VLOOKUP(A250,数据库!A:H,7,FALSE)</f>
        <v>红4</v>
      </c>
      <c r="F250" s="1" t="str">
        <f>VLOOKUP(A250,数据库!A:H,4,FALSE)</f>
        <v>有五方通话</v>
      </c>
      <c r="G250" s="7" t="str">
        <f>VLOOKUP(A250,数据库!A:H,5,FALSE)</f>
        <v>0.5黑</v>
      </c>
      <c r="H250" s="7" t="e">
        <f>VLOOKUP(A250,数据库!A:J,12,FALSE)</f>
        <v>#REF!</v>
      </c>
      <c r="I250" s="7">
        <f>VLOOKUP(A250,数据库!A:I,8,FALSE)</f>
        <v>0</v>
      </c>
      <c r="J250" s="7">
        <f>VLOOKUP(A250,数据库!A:I,9,FALSE)</f>
        <v>0</v>
      </c>
      <c r="K250" s="7" t="e">
        <f>VLOOKUP(A250,数据库!A:I,10,FALSE)</f>
        <v>#REF!</v>
      </c>
    </row>
    <row r="251" spans="1:11" ht="20.25" customHeight="1" x14ac:dyDescent="0.15">
      <c r="A251" s="7">
        <v>364</v>
      </c>
      <c r="B251" s="1" t="str">
        <f>VLOOKUP(A251,数据库!A:H,2,FALSE)</f>
        <v>对讲机/-</v>
      </c>
      <c r="C251" s="1" t="str">
        <f>VLOOKUP(A251,数据库!A:H,3,FALSE)</f>
        <v>解码板/-</v>
      </c>
      <c r="D251" s="1" t="str">
        <f>VLOOKUP(A251,数据库!A:H,6,FALSE)</f>
        <v>红4</v>
      </c>
      <c r="E251" s="1" t="str">
        <f>VLOOKUP(A251,数据库!A:H,7,FALSE)</f>
        <v>红4</v>
      </c>
      <c r="F251" s="1" t="str">
        <f>VLOOKUP(A251,数据库!A:H,4,FALSE)</f>
        <v>有五方通话</v>
      </c>
      <c r="G251" s="7" t="str">
        <f>VLOOKUP(A251,数据库!A:H,5,FALSE)</f>
        <v>0.5黑</v>
      </c>
      <c r="H251" s="7" t="e">
        <f>VLOOKUP(A251,数据库!A:J,12,FALSE)</f>
        <v>#REF!</v>
      </c>
      <c r="I251" s="7">
        <f>VLOOKUP(A251,数据库!A:I,8,FALSE)</f>
        <v>0</v>
      </c>
      <c r="J251" s="7">
        <f>VLOOKUP(A251,数据库!A:I,9,FALSE)</f>
        <v>0</v>
      </c>
      <c r="K251" s="7" t="e">
        <f>VLOOKUP(A251,数据库!A:I,10,FALSE)</f>
        <v>#REF!</v>
      </c>
    </row>
    <row r="252" spans="1:11" ht="20.25" customHeight="1" x14ac:dyDescent="0.15">
      <c r="A252" s="7">
        <v>365</v>
      </c>
      <c r="B252" s="1" t="str">
        <f>VLOOKUP(A252,数据库!A:H,2,FALSE)</f>
        <v>对讲机/R</v>
      </c>
      <c r="C252" s="1" t="str">
        <f>VLOOKUP(A252,数据库!A:H,3,FALSE)</f>
        <v>解码板/R</v>
      </c>
      <c r="D252" s="1" t="str">
        <f>VLOOKUP(A252,数据库!A:H,6,FALSE)</f>
        <v>红4</v>
      </c>
      <c r="E252" s="1" t="str">
        <f>VLOOKUP(A252,数据库!A:H,7,FALSE)</f>
        <v>红4</v>
      </c>
      <c r="F252" s="1" t="str">
        <f>VLOOKUP(A252,数据库!A:H,4,FALSE)</f>
        <v>有五方通话</v>
      </c>
      <c r="G252" s="7" t="str">
        <f>VLOOKUP(A252,数据库!A:H,5,FALSE)</f>
        <v>0.5黑</v>
      </c>
      <c r="H252" s="7" t="e">
        <f>VLOOKUP(A252,数据库!A:J,12,FALSE)</f>
        <v>#REF!</v>
      </c>
      <c r="I252" s="7">
        <f>VLOOKUP(A252,数据库!A:I,8,FALSE)</f>
        <v>0</v>
      </c>
      <c r="J252" s="7">
        <f>VLOOKUP(A252,数据库!A:I,9,FALSE)</f>
        <v>0</v>
      </c>
      <c r="K252" s="7" t="e">
        <f>VLOOKUP(A252,数据库!A:I,10,FALSE)</f>
        <v>#REF!</v>
      </c>
    </row>
    <row r="253" spans="1:11" ht="20.25" customHeight="1" x14ac:dyDescent="0.15">
      <c r="A253" s="7">
        <v>366</v>
      </c>
      <c r="B253" s="1" t="str">
        <f>VLOOKUP(A253,数据库!A:H,2,FALSE)</f>
        <v>对讲机/L</v>
      </c>
      <c r="C253" s="1" t="str">
        <f>VLOOKUP(A253,数据库!A:H,3,FALSE)</f>
        <v>解码板/L</v>
      </c>
      <c r="D253" s="1" t="str">
        <f>VLOOKUP(A253,数据库!A:H,6,FALSE)</f>
        <v>红4</v>
      </c>
      <c r="E253" s="1" t="str">
        <f>VLOOKUP(A253,数据库!A:H,7,FALSE)</f>
        <v>红4</v>
      </c>
      <c r="F253" s="1" t="str">
        <f>VLOOKUP(A253,数据库!A:H,4,FALSE)</f>
        <v>有五方通话</v>
      </c>
      <c r="G253" s="7" t="str">
        <f>VLOOKUP(A253,数据库!A:H,5,FALSE)</f>
        <v>0.5黑</v>
      </c>
      <c r="H253" s="7" t="e">
        <f>VLOOKUP(A253,数据库!A:J,12,FALSE)</f>
        <v>#REF!</v>
      </c>
      <c r="I253" s="7">
        <f>VLOOKUP(A253,数据库!A:I,8,FALSE)</f>
        <v>0</v>
      </c>
      <c r="J253" s="7">
        <f>VLOOKUP(A253,数据库!A:I,9,FALSE)</f>
        <v>0</v>
      </c>
      <c r="K253" s="7" t="e">
        <f>VLOOKUP(A253,数据库!A:I,10,FALSE)</f>
        <v>#REF!</v>
      </c>
    </row>
    <row r="254" spans="1:11" ht="20.25" customHeight="1" x14ac:dyDescent="0.15">
      <c r="A254" s="7">
        <v>367</v>
      </c>
      <c r="B254" s="1" t="str">
        <f>VLOOKUP(A254,数据库!A:H,2,FALSE)</f>
        <v>RMT/1A</v>
      </c>
      <c r="C254" s="1" t="str">
        <f>VLOOKUP(A254,数据库!A:H,3,FALSE)</f>
        <v>KF/1</v>
      </c>
      <c r="D254" s="1" t="str">
        <f>VLOOKUP(A254,数据库!A:H,6,FALSE)</f>
        <v>半剥6.5</v>
      </c>
      <c r="E254" s="1" t="str">
        <f>VLOOKUP(A254,数据库!A:H,7,FALSE)</f>
        <v>半剥6.5/(协388：蓝针)</v>
      </c>
      <c r="F254" s="1" t="str">
        <f>VLOOKUP(A254,数据库!A:H,4,FALSE)</f>
        <v>遥监/IOT20遥监</v>
      </c>
      <c r="G254" s="7" t="str">
        <f>VLOOKUP(A254,数据库!A:H,5,FALSE)</f>
        <v>0.5黑</v>
      </c>
      <c r="H254" s="7" t="e">
        <f>VLOOKUP(A254,数据库!A:J,12,FALSE)</f>
        <v>#REF!</v>
      </c>
      <c r="I254" s="7">
        <f>VLOOKUP(A254,数据库!A:I,8,FALSE)</f>
        <v>0</v>
      </c>
      <c r="J254" s="7" t="str">
        <f>VLOOKUP(A254,数据库!A:I,9,FALSE)</f>
        <v>IOT20遥监</v>
      </c>
      <c r="K254" s="7" t="e">
        <f>VLOOKUP(A254,数据库!A:I,10,FALSE)</f>
        <v>#REF!</v>
      </c>
    </row>
    <row r="255" spans="1:11" ht="20.25" customHeight="1" x14ac:dyDescent="0.15">
      <c r="A255" s="7">
        <v>368</v>
      </c>
      <c r="B255" s="1" t="str">
        <f>VLOOKUP(A255,数据库!A:H,2,FALSE)</f>
        <v>RMT/1B</v>
      </c>
      <c r="C255" s="1" t="str">
        <f>VLOOKUP(A255,数据库!A:H,3,FALSE)</f>
        <v>KF/2</v>
      </c>
      <c r="D255" s="1" t="str">
        <f>VLOOKUP(A255,数据库!A:H,6,FALSE)</f>
        <v>半剥6.5</v>
      </c>
      <c r="E255" s="1" t="str">
        <f>VLOOKUP(A255,数据库!A:H,7,FALSE)</f>
        <v>半剥6.5/(协389：蓝针)</v>
      </c>
      <c r="F255" s="1" t="str">
        <f>VLOOKUP(A255,数据库!A:H,4,FALSE)</f>
        <v>遥监/IOT20遥监</v>
      </c>
      <c r="G255" s="7" t="str">
        <f>VLOOKUP(A255,数据库!A:H,5,FALSE)</f>
        <v>0.5黑</v>
      </c>
      <c r="H255" s="7" t="e">
        <f>VLOOKUP(A255,数据库!A:J,12,FALSE)</f>
        <v>#REF!</v>
      </c>
      <c r="I255" s="7">
        <f>VLOOKUP(A255,数据库!A:I,8,FALSE)</f>
        <v>0</v>
      </c>
      <c r="J255" s="7">
        <f>VLOOKUP(A255,数据库!A:I,9,FALSE)</f>
        <v>0</v>
      </c>
      <c r="K255" s="7" t="e">
        <f>VLOOKUP(A255,数据库!A:I,10,FALSE)</f>
        <v>#REF!</v>
      </c>
    </row>
    <row r="256" spans="1:11" ht="20.25" customHeight="1" x14ac:dyDescent="0.15">
      <c r="A256" s="7">
        <v>369</v>
      </c>
      <c r="B256" s="1" t="str">
        <f>VLOOKUP(A256,数据库!A:H,2,FALSE)</f>
        <v>RMT/12V</v>
      </c>
      <c r="C256" s="1" t="str">
        <f>VLOOKUP(A256,数据库!A:H,3,FALSE)</f>
        <v>KF/3</v>
      </c>
      <c r="D256" s="1" t="str">
        <f>VLOOKUP(A256,数据库!A:H,6,FALSE)</f>
        <v>半剥6.5</v>
      </c>
      <c r="E256" s="1" t="str">
        <f>VLOOKUP(A256,数据库!A:H,7,FALSE)</f>
        <v>半剥6.5/(协390：蓝针)</v>
      </c>
      <c r="F256" s="1" t="str">
        <f>VLOOKUP(A256,数据库!A:H,4,FALSE)</f>
        <v>遥监/IOT20遥监</v>
      </c>
      <c r="G256" s="7" t="str">
        <f>VLOOKUP(A256,数据库!A:H,5,FALSE)</f>
        <v>0.5黑</v>
      </c>
      <c r="H256" s="7" t="e">
        <f>VLOOKUP(A256,数据库!A:J,12,FALSE)</f>
        <v>#REF!</v>
      </c>
      <c r="I256" s="7">
        <f>VLOOKUP(A256,数据库!A:I,8,FALSE)</f>
        <v>0</v>
      </c>
      <c r="J256" s="7">
        <f>VLOOKUP(A256,数据库!A:I,9,FALSE)</f>
        <v>0</v>
      </c>
      <c r="K256" s="7" t="e">
        <f>VLOOKUP(A256,数据库!A:I,10,FALSE)</f>
        <v>#REF!</v>
      </c>
    </row>
    <row r="257" spans="1:11" ht="20.25" customHeight="1" x14ac:dyDescent="0.15">
      <c r="A257" s="7">
        <v>370</v>
      </c>
      <c r="B257" s="1" t="str">
        <f>VLOOKUP(A257,数据库!A:H,2,FALSE)</f>
        <v>RMT/0V</v>
      </c>
      <c r="C257" s="1" t="str">
        <f>VLOOKUP(A257,数据库!A:H,3,FALSE)</f>
        <v>KF/4</v>
      </c>
      <c r="D257" s="1" t="str">
        <f>VLOOKUP(A257,数据库!A:H,6,FALSE)</f>
        <v>半剥6.5</v>
      </c>
      <c r="E257" s="1" t="str">
        <f>VLOOKUP(A257,数据库!A:H,7,FALSE)</f>
        <v>半剥6.5/(协391：蓝针)</v>
      </c>
      <c r="F257" s="1" t="str">
        <f>VLOOKUP(A257,数据库!A:H,4,FALSE)</f>
        <v>遥监/IOT20遥监</v>
      </c>
      <c r="G257" s="7" t="str">
        <f>VLOOKUP(A257,数据库!A:H,5,FALSE)</f>
        <v>0.5黑</v>
      </c>
      <c r="H257" s="7" t="e">
        <f>VLOOKUP(A257,数据库!A:J,12,FALSE)</f>
        <v>#REF!</v>
      </c>
      <c r="I257" s="7">
        <f>VLOOKUP(A257,数据库!A:I,8,FALSE)</f>
        <v>0</v>
      </c>
      <c r="J257" s="7">
        <f>VLOOKUP(A257,数据库!A:I,9,FALSE)</f>
        <v>0</v>
      </c>
      <c r="K257" s="7" t="e">
        <f>VLOOKUP(A257,数据库!A:I,10,FALSE)</f>
        <v>#REF!</v>
      </c>
    </row>
    <row r="258" spans="1:11" ht="20.25" customHeight="1" x14ac:dyDescent="0.15">
      <c r="A258" s="7">
        <v>371</v>
      </c>
      <c r="B258" s="1" t="str">
        <f>VLOOKUP(A258,数据库!A:H,2,FALSE)</f>
        <v>RMT/R</v>
      </c>
      <c r="C258" s="1" t="str">
        <f>VLOOKUP(A258,数据库!A:H,3,FALSE)</f>
        <v>对讲机/R</v>
      </c>
      <c r="D258" s="1" t="str">
        <f>VLOOKUP(A258,数据库!A:H,6,FALSE)</f>
        <v>半剥6.5</v>
      </c>
      <c r="E258" s="1" t="str">
        <f>VLOOKUP(A258,数据库!A:H,7,FALSE)</f>
        <v>42:蓝4</v>
      </c>
      <c r="F258" s="1" t="str">
        <f>VLOOKUP(A258,数据库!A:H,4,FALSE)</f>
        <v>IOT20遥监</v>
      </c>
      <c r="G258" s="7" t="str">
        <f>VLOOKUP(A258,数据库!A:H,5,FALSE)</f>
        <v>0.5黑</v>
      </c>
      <c r="H258" s="7" t="e">
        <f>VLOOKUP(A258,数据库!A:J,12,FALSE)</f>
        <v>#REF!</v>
      </c>
      <c r="I258" s="7">
        <f>VLOOKUP(A258,数据库!A:I,8,FALSE)</f>
        <v>0</v>
      </c>
      <c r="J258" s="7">
        <f>VLOOKUP(A258,数据库!A:I,9,FALSE)</f>
        <v>0</v>
      </c>
      <c r="K258" s="7" t="e">
        <f>VLOOKUP(A258,数据库!A:I,10,FALSE)</f>
        <v>#REF!</v>
      </c>
    </row>
    <row r="259" spans="1:11" ht="20.25" customHeight="1" x14ac:dyDescent="0.15">
      <c r="A259" s="7">
        <v>372</v>
      </c>
      <c r="B259" s="1" t="str">
        <f>VLOOKUP(A259,数据库!A:H,2,FALSE)</f>
        <v>RMT/L</v>
      </c>
      <c r="C259" s="1" t="str">
        <f>VLOOKUP(A259,数据库!A:H,3,FALSE)</f>
        <v>对讲机/L</v>
      </c>
      <c r="D259" s="1" t="str">
        <f>VLOOKUP(A259,数据库!A:H,6,FALSE)</f>
        <v>半剥6.5</v>
      </c>
      <c r="E259" s="1" t="str">
        <f>VLOOKUP(A259,数据库!A:H,7,FALSE)</f>
        <v>43:蓝4</v>
      </c>
      <c r="F259" s="1" t="str">
        <f>VLOOKUP(A259,数据库!A:H,4,FALSE)</f>
        <v>IOT20遥监</v>
      </c>
      <c r="G259" s="7" t="str">
        <f>VLOOKUP(A259,数据库!A:H,5,FALSE)</f>
        <v>0.5黑</v>
      </c>
      <c r="H259" s="7" t="e">
        <f>VLOOKUP(A259,数据库!A:J,12,FALSE)</f>
        <v>#REF!</v>
      </c>
      <c r="I259" s="7">
        <f>VLOOKUP(A259,数据库!A:I,8,FALSE)</f>
        <v>0</v>
      </c>
      <c r="J259" s="7">
        <f>VLOOKUP(A259,数据库!A:I,9,FALSE)</f>
        <v>0</v>
      </c>
      <c r="K259" s="7" t="e">
        <f>VLOOKUP(A259,数据库!A:I,10,FALSE)</f>
        <v>#REF!</v>
      </c>
    </row>
    <row r="260" spans="1:11" ht="20.25" customHeight="1" x14ac:dyDescent="0.15">
      <c r="A260" s="7">
        <v>373</v>
      </c>
      <c r="B260" s="1" t="str">
        <f>VLOOKUP(A260,数据库!A:H,2,FALSE)</f>
        <v>RMT/P-</v>
      </c>
      <c r="C260" s="1" t="str">
        <f>VLOOKUP(A260,数据库!A:H,3,FALSE)</f>
        <v>RMT/BE</v>
      </c>
      <c r="D260" s="1" t="str">
        <f>VLOOKUP(A260,数据库!A:H,6,FALSE)</f>
        <v>专线</v>
      </c>
      <c r="E260" s="1" t="str">
        <f>VLOOKUP(A260,数据库!A:H,7,FALSE)</f>
        <v>专线</v>
      </c>
      <c r="F260" s="1" t="str">
        <f>VLOOKUP(A260,数据库!A:H,4,FALSE)</f>
        <v>IOT20遥监</v>
      </c>
      <c r="G260" s="7" t="str">
        <f>VLOOKUP(A260,数据库!A:H,5,FALSE)</f>
        <v>0.5黑</v>
      </c>
      <c r="H260" s="7" t="e">
        <f>VLOOKUP(A260,数据库!A:J,12,FALSE)</f>
        <v>#REF!</v>
      </c>
      <c r="I260" s="7">
        <f>VLOOKUP(A260,数据库!A:I,8,FALSE)</f>
        <v>0</v>
      </c>
      <c r="J260" s="7" t="str">
        <f>VLOOKUP(A260,数据库!A:I,9,FALSE)</f>
        <v>自带线</v>
      </c>
      <c r="K260" s="7" t="e">
        <f>VLOOKUP(A260,数据库!A:I,10,FALSE)</f>
        <v>#REF!</v>
      </c>
    </row>
    <row r="261" spans="1:11" ht="20.25" customHeight="1" x14ac:dyDescent="0.15">
      <c r="A261" s="7">
        <v>374</v>
      </c>
      <c r="B261" s="1" t="str">
        <f>VLOOKUP(A261,数据库!A:H,2,FALSE)</f>
        <v>RMT/1A</v>
      </c>
      <c r="C261" s="1" t="str">
        <f>VLOOKUP(A261,数据库!A:H,3,FALSE)</f>
        <v>KF/1</v>
      </c>
      <c r="D261" s="1" t="str">
        <f>VLOOKUP(A261,数据库!A:H,6,FALSE)</f>
        <v>半剥6.5</v>
      </c>
      <c r="E261" s="1" t="str">
        <f>VLOOKUP(A261,数据库!A:H,7,FALSE)</f>
        <v>半剥6.5</v>
      </c>
      <c r="F261" s="1" t="str">
        <f>VLOOKUP(A261,数据库!A:H,4,FALSE)</f>
        <v>远程语音救援</v>
      </c>
      <c r="G261" s="7" t="str">
        <f>VLOOKUP(A261,数据库!A:H,5,FALSE)</f>
        <v>0.5黑</v>
      </c>
      <c r="H261" s="7" t="e">
        <f>VLOOKUP(A261,数据库!A:J,12,FALSE)</f>
        <v>#REF!</v>
      </c>
      <c r="I261" s="7">
        <f>VLOOKUP(A261,数据库!A:I,8,FALSE)</f>
        <v>0</v>
      </c>
      <c r="J261" s="7">
        <f>VLOOKUP(A261,数据库!A:I,9,FALSE)</f>
        <v>0</v>
      </c>
      <c r="K261" s="7" t="e">
        <f>VLOOKUP(A261,数据库!A:I,10,FALSE)</f>
        <v>#REF!</v>
      </c>
    </row>
    <row r="262" spans="1:11" ht="20.25" customHeight="1" x14ac:dyDescent="0.15">
      <c r="A262" s="7">
        <v>375</v>
      </c>
      <c r="B262" s="1" t="str">
        <f>VLOOKUP(A262,数据库!A:H,2,FALSE)</f>
        <v>RMT/1B</v>
      </c>
      <c r="C262" s="1" t="str">
        <f>VLOOKUP(A262,数据库!A:H,3,FALSE)</f>
        <v>KF/2</v>
      </c>
      <c r="D262" s="1" t="str">
        <f>VLOOKUP(A262,数据库!A:H,6,FALSE)</f>
        <v>半剥6.5</v>
      </c>
      <c r="E262" s="1" t="str">
        <f>VLOOKUP(A262,数据库!A:H,7,FALSE)</f>
        <v>半剥6.5</v>
      </c>
      <c r="F262" s="1" t="str">
        <f>VLOOKUP(A262,数据库!A:H,4,FALSE)</f>
        <v>远程语音救援</v>
      </c>
      <c r="G262" s="7" t="str">
        <f>VLOOKUP(A262,数据库!A:H,5,FALSE)</f>
        <v>0.5黑</v>
      </c>
      <c r="H262" s="7" t="e">
        <f>VLOOKUP(A262,数据库!A:J,12,FALSE)</f>
        <v>#REF!</v>
      </c>
      <c r="I262" s="7">
        <f>VLOOKUP(A262,数据库!A:I,8,FALSE)</f>
        <v>0</v>
      </c>
      <c r="J262" s="7">
        <f>VLOOKUP(A262,数据库!A:I,9,FALSE)</f>
        <v>0</v>
      </c>
      <c r="K262" s="7" t="e">
        <f>VLOOKUP(A262,数据库!A:I,10,FALSE)</f>
        <v>#REF!</v>
      </c>
    </row>
    <row r="263" spans="1:11" ht="20.25" customHeight="1" x14ac:dyDescent="0.15">
      <c r="A263" s="7">
        <v>376</v>
      </c>
      <c r="B263" s="1" t="str">
        <f>VLOOKUP(A263,数据库!A:H,2,FALSE)</f>
        <v>RMT1/输入/24V</v>
      </c>
      <c r="C263" s="1" t="str">
        <f>VLOOKUP(A263,数据库!A:H,3,FALSE)</f>
        <v>KF/3</v>
      </c>
      <c r="D263" s="1" t="str">
        <f>VLOOKUP(A263,数据库!A:H,6,FALSE)</f>
        <v>半剥6.5</v>
      </c>
      <c r="E263" s="1" t="str">
        <f>VLOOKUP(A263,数据库!A:H,7,FALSE)</f>
        <v>半剥6.5</v>
      </c>
      <c r="F263" s="1" t="str">
        <f>VLOOKUP(A263,数据库!A:H,4,FALSE)</f>
        <v>远程语音救援</v>
      </c>
      <c r="G263" s="7" t="str">
        <f>VLOOKUP(A263,数据库!A:H,5,FALSE)</f>
        <v>0.5黑</v>
      </c>
      <c r="H263" s="7" t="e">
        <f>VLOOKUP(A263,数据库!A:J,12,FALSE)</f>
        <v>#REF!</v>
      </c>
      <c r="I263" s="7">
        <f>VLOOKUP(A263,数据库!A:I,8,FALSE)</f>
        <v>0</v>
      </c>
      <c r="J263" s="7">
        <f>VLOOKUP(A263,数据库!A:I,9,FALSE)</f>
        <v>0</v>
      </c>
      <c r="K263" s="7" t="e">
        <f>VLOOKUP(A263,数据库!A:I,10,FALSE)</f>
        <v>#REF!</v>
      </c>
    </row>
    <row r="264" spans="1:11" ht="20.25" customHeight="1" x14ac:dyDescent="0.15">
      <c r="A264" s="7">
        <v>377</v>
      </c>
      <c r="B264" s="1" t="str">
        <f>VLOOKUP(A264,数据库!A:H,2,FALSE)</f>
        <v>RMT1/输入/0V</v>
      </c>
      <c r="C264" s="1" t="str">
        <f>VLOOKUP(A264,数据库!A:H,3,FALSE)</f>
        <v>KF/4</v>
      </c>
      <c r="D264" s="1" t="str">
        <f>VLOOKUP(A264,数据库!A:H,6,FALSE)</f>
        <v>半剥6.5</v>
      </c>
      <c r="E264" s="1" t="str">
        <f>VLOOKUP(A264,数据库!A:H,7,FALSE)</f>
        <v>半剥6.5</v>
      </c>
      <c r="F264" s="1" t="str">
        <f>VLOOKUP(A264,数据库!A:H,4,FALSE)</f>
        <v>远程语音救援</v>
      </c>
      <c r="G264" s="7" t="str">
        <f>VLOOKUP(A264,数据库!A:H,5,FALSE)</f>
        <v>0.5黑</v>
      </c>
      <c r="H264" s="7" t="e">
        <f>VLOOKUP(A264,数据库!A:J,12,FALSE)</f>
        <v>#REF!</v>
      </c>
      <c r="I264" s="7">
        <f>VLOOKUP(A264,数据库!A:I,8,FALSE)</f>
        <v>0</v>
      </c>
      <c r="J264" s="7">
        <f>VLOOKUP(A264,数据库!A:I,9,FALSE)</f>
        <v>0</v>
      </c>
      <c r="K264" s="7" t="e">
        <f>VLOOKUP(A264,数据库!A:I,10,FALSE)</f>
        <v>#REF!</v>
      </c>
    </row>
    <row r="265" spans="1:11" ht="20.25" customHeight="1" x14ac:dyDescent="0.15">
      <c r="A265" s="7">
        <v>378</v>
      </c>
      <c r="B265" s="1" t="str">
        <f>VLOOKUP(A265,数据库!A:H,2,FALSE)</f>
        <v>RMT1/输出/12V</v>
      </c>
      <c r="C265" s="1" t="str">
        <f>VLOOKUP(A265,数据库!A:H,3,FALSE)</f>
        <v>RMT/12V</v>
      </c>
      <c r="D265" s="1" t="str">
        <f>VLOOKUP(A265,数据库!A:H,6,FALSE)</f>
        <v>半剥6.5</v>
      </c>
      <c r="E265" s="1" t="str">
        <f>VLOOKUP(A265,数据库!A:H,7,FALSE)</f>
        <v>半剥6.5</v>
      </c>
      <c r="F265" s="1" t="str">
        <f>VLOOKUP(A265,数据库!A:H,4,FALSE)</f>
        <v>远程语音救援</v>
      </c>
      <c r="G265" s="7" t="str">
        <f>VLOOKUP(A265,数据库!A:H,5,FALSE)</f>
        <v>0.5黑</v>
      </c>
      <c r="H265" s="7" t="e">
        <f>VLOOKUP(A265,数据库!A:J,12,FALSE)</f>
        <v>#REF!</v>
      </c>
      <c r="I265" s="7">
        <f>VLOOKUP(A265,数据库!A:I,8,FALSE)</f>
        <v>0</v>
      </c>
      <c r="J265" s="7">
        <f>VLOOKUP(A265,数据库!A:I,9,FALSE)</f>
        <v>0</v>
      </c>
      <c r="K265" s="7" t="e">
        <f>VLOOKUP(A265,数据库!A:I,10,FALSE)</f>
        <v>#REF!</v>
      </c>
    </row>
    <row r="266" spans="1:11" ht="20.25" customHeight="1" x14ac:dyDescent="0.15">
      <c r="A266" s="7">
        <v>379</v>
      </c>
      <c r="B266" s="1" t="str">
        <f>VLOOKUP(A266,数据库!A:H,2,FALSE)</f>
        <v>RMT1/输出/0V</v>
      </c>
      <c r="C266" s="1" t="str">
        <f>VLOOKUP(A266,数据库!A:H,3,FALSE)</f>
        <v>RMT/0V</v>
      </c>
      <c r="D266" s="1" t="str">
        <f>VLOOKUP(A266,数据库!A:H,6,FALSE)</f>
        <v>半剥6.5</v>
      </c>
      <c r="E266" s="1" t="str">
        <f>VLOOKUP(A266,数据库!A:H,7,FALSE)</f>
        <v>半剥6.5</v>
      </c>
      <c r="F266" s="1" t="str">
        <f>VLOOKUP(A266,数据库!A:H,4,FALSE)</f>
        <v>远程语音救援</v>
      </c>
      <c r="G266" s="7" t="str">
        <f>VLOOKUP(A266,数据库!A:H,5,FALSE)</f>
        <v>0.5黑</v>
      </c>
      <c r="H266" s="7" t="e">
        <f>VLOOKUP(A266,数据库!A:J,12,FALSE)</f>
        <v>#REF!</v>
      </c>
      <c r="I266" s="7">
        <f>VLOOKUP(A266,数据库!A:I,8,FALSE)</f>
        <v>0</v>
      </c>
      <c r="J266" s="7">
        <f>VLOOKUP(A266,数据库!A:I,9,FALSE)</f>
        <v>0</v>
      </c>
      <c r="K266" s="7" t="e">
        <f>VLOOKUP(A266,数据库!A:I,10,FALSE)</f>
        <v>#REF!</v>
      </c>
    </row>
    <row r="267" spans="1:11" ht="20.25" customHeight="1" x14ac:dyDescent="0.15">
      <c r="A267" s="7">
        <v>380</v>
      </c>
      <c r="B267" s="1" t="str">
        <f>VLOOKUP(A267,数据库!A:H,2,FALSE)</f>
        <v>RMT1/对讲/12V</v>
      </c>
      <c r="C267" s="1" t="str">
        <f>VLOOKUP(A267,数据库!A:H,3,FALSE)</f>
        <v>KZ/1</v>
      </c>
      <c r="D267" s="1" t="str">
        <f>VLOOKUP(A267,数据库!A:H,6,FALSE)</f>
        <v>半剥6.5</v>
      </c>
      <c r="E267" s="1" t="str">
        <f>VLOOKUP(A267,数据库!A:H,7,FALSE)</f>
        <v>红4</v>
      </c>
      <c r="F267" s="1" t="str">
        <f>VLOOKUP(A267,数据库!A:H,4,FALSE)</f>
        <v>远程语音救援</v>
      </c>
      <c r="G267" s="7" t="str">
        <f>VLOOKUP(A267,数据库!A:H,5,FALSE)</f>
        <v>0.5黑</v>
      </c>
      <c r="H267" s="7" t="e">
        <f>VLOOKUP(A267,数据库!A:J,12,FALSE)</f>
        <v>#REF!</v>
      </c>
      <c r="I267" s="7">
        <f>VLOOKUP(A267,数据库!A:I,8,FALSE)</f>
        <v>0</v>
      </c>
      <c r="J267" s="7">
        <f>VLOOKUP(A267,数据库!A:I,9,FALSE)</f>
        <v>0</v>
      </c>
      <c r="K267" s="7" t="e">
        <f>VLOOKUP(A267,数据库!A:I,10,FALSE)</f>
        <v>#REF!</v>
      </c>
    </row>
    <row r="268" spans="1:11" ht="20.25" customHeight="1" x14ac:dyDescent="0.15">
      <c r="A268" s="7">
        <v>381</v>
      </c>
      <c r="B268" s="1" t="str">
        <f>VLOOKUP(A268,数据库!A:H,2,FALSE)</f>
        <v>RMT1/对讲/0V</v>
      </c>
      <c r="C268" s="1" t="str">
        <f>VLOOKUP(A268,数据库!A:H,3,FALSE)</f>
        <v>KZ/3</v>
      </c>
      <c r="D268" s="1" t="str">
        <f>VLOOKUP(A268,数据库!A:H,6,FALSE)</f>
        <v>半剥6.5</v>
      </c>
      <c r="E268" s="1" t="str">
        <f>VLOOKUP(A268,数据库!A:H,7,FALSE)</f>
        <v>红4</v>
      </c>
      <c r="F268" s="1" t="str">
        <f>VLOOKUP(A268,数据库!A:H,4,FALSE)</f>
        <v>远程语音救援</v>
      </c>
      <c r="G268" s="7" t="str">
        <f>VLOOKUP(A268,数据库!A:H,5,FALSE)</f>
        <v>0.5黑</v>
      </c>
      <c r="H268" s="7" t="e">
        <f>VLOOKUP(A268,数据库!A:J,12,FALSE)</f>
        <v>#REF!</v>
      </c>
      <c r="I268" s="7">
        <f>VLOOKUP(A268,数据库!A:I,8,FALSE)</f>
        <v>0</v>
      </c>
      <c r="J268" s="7">
        <f>VLOOKUP(A268,数据库!A:I,9,FALSE)</f>
        <v>0</v>
      </c>
      <c r="K268" s="7" t="e">
        <f>VLOOKUP(A268,数据库!A:I,10,FALSE)</f>
        <v>#REF!</v>
      </c>
    </row>
    <row r="269" spans="1:11" ht="20.25" customHeight="1" x14ac:dyDescent="0.15">
      <c r="A269" s="7">
        <v>382</v>
      </c>
      <c r="B269" s="1" t="str">
        <f>VLOOKUP(A269,数据库!A:H,2,FALSE)</f>
        <v>RMT1/对讲/R</v>
      </c>
      <c r="C269" s="1" t="str">
        <f>VLOOKUP(A269,数据库!A:H,3,FALSE)</f>
        <v>KZ/4</v>
      </c>
      <c r="D269" s="1" t="str">
        <f>VLOOKUP(A269,数据库!A:H,6,FALSE)</f>
        <v>半剥6.5</v>
      </c>
      <c r="E269" s="1" t="str">
        <f>VLOOKUP(A269,数据库!A:H,7,FALSE)</f>
        <v>红4</v>
      </c>
      <c r="F269" s="1" t="str">
        <f>VLOOKUP(A269,数据库!A:H,4,FALSE)</f>
        <v>远程语音救援</v>
      </c>
      <c r="G269" s="7" t="str">
        <f>VLOOKUP(A269,数据库!A:H,5,FALSE)</f>
        <v>0.5黑</v>
      </c>
      <c r="H269" s="7" t="e">
        <f>VLOOKUP(A269,数据库!A:J,12,FALSE)</f>
        <v>#REF!</v>
      </c>
      <c r="I269" s="7">
        <f>VLOOKUP(A269,数据库!A:I,8,FALSE)</f>
        <v>0</v>
      </c>
      <c r="J269" s="7">
        <f>VLOOKUP(A269,数据库!A:I,9,FALSE)</f>
        <v>0</v>
      </c>
      <c r="K269" s="7" t="e">
        <f>VLOOKUP(A269,数据库!A:I,10,FALSE)</f>
        <v>#REF!</v>
      </c>
    </row>
    <row r="270" spans="1:11" ht="20.25" customHeight="1" x14ac:dyDescent="0.15">
      <c r="A270" s="7">
        <v>383</v>
      </c>
      <c r="B270" s="1" t="str">
        <f>VLOOKUP(A270,数据库!A:H,2,FALSE)</f>
        <v>RMT1/对讲/L</v>
      </c>
      <c r="C270" s="1" t="str">
        <f>VLOOKUP(A270,数据库!A:H,3,FALSE)</f>
        <v>KZ/5</v>
      </c>
      <c r="D270" s="1" t="str">
        <f>VLOOKUP(A270,数据库!A:H,6,FALSE)</f>
        <v>半剥6.5</v>
      </c>
      <c r="E270" s="1" t="str">
        <f>VLOOKUP(A270,数据库!A:H,7,FALSE)</f>
        <v>红4</v>
      </c>
      <c r="F270" s="1" t="str">
        <f>VLOOKUP(A270,数据库!A:H,4,FALSE)</f>
        <v>远程语音救援</v>
      </c>
      <c r="G270" s="7" t="str">
        <f>VLOOKUP(A270,数据库!A:H,5,FALSE)</f>
        <v>0.5黑</v>
      </c>
      <c r="H270" s="7" t="e">
        <f>VLOOKUP(A270,数据库!A:J,12,FALSE)</f>
        <v>#REF!</v>
      </c>
      <c r="I270" s="7">
        <f>VLOOKUP(A270,数据库!A:I,8,FALSE)</f>
        <v>0</v>
      </c>
      <c r="J270" s="7">
        <f>VLOOKUP(A270,数据库!A:I,9,FALSE)</f>
        <v>0</v>
      </c>
      <c r="K270" s="7" t="e">
        <f>VLOOKUP(A270,数据库!A:I,10,FALSE)</f>
        <v>#REF!</v>
      </c>
    </row>
    <row r="271" spans="1:11" ht="20.25" customHeight="1" x14ac:dyDescent="0.15">
      <c r="A271" s="7">
        <v>384</v>
      </c>
      <c r="B271" s="1" t="str">
        <f>VLOOKUP(A271,数据库!A:H,2,FALSE)</f>
        <v>协议板/CN4/MOD1+</v>
      </c>
      <c r="C271" s="1" t="str">
        <f>VLOOKUP(A271,数据库!A:H,3,FALSE)</f>
        <v>KF/1</v>
      </c>
      <c r="D271" s="1" t="str">
        <f>VLOOKUP(A271,数据库!A:H,6,FALSE)</f>
        <v>红针</v>
      </c>
      <c r="E271" s="1" t="str">
        <f>VLOOKUP(A271,数据库!A:H,7,FALSE)</f>
        <v>半剥6.5</v>
      </c>
      <c r="F271" s="1" t="str">
        <f>VLOOKUP(A271,数据库!A:H,4,FALSE)</f>
        <v>BA接口</v>
      </c>
      <c r="G271" s="7" t="str">
        <f>VLOOKUP(A271,数据库!A:H,5,FALSE)</f>
        <v>0.5黑</v>
      </c>
      <c r="H271" s="7" t="e">
        <f>VLOOKUP(A271,数据库!A:J,12,FALSE)</f>
        <v>#REF!</v>
      </c>
      <c r="I271" s="7">
        <f>VLOOKUP(A271,数据库!A:I,8,FALSE)</f>
        <v>0</v>
      </c>
      <c r="J271" s="7">
        <f>VLOOKUP(A271,数据库!A:I,9,FALSE)</f>
        <v>0</v>
      </c>
      <c r="K271" s="7" t="e">
        <f>VLOOKUP(A271,数据库!A:I,10,FALSE)</f>
        <v>#REF!</v>
      </c>
    </row>
    <row r="272" spans="1:11" ht="20.25" customHeight="1" x14ac:dyDescent="0.15">
      <c r="A272" s="7">
        <v>385</v>
      </c>
      <c r="B272" s="1" t="str">
        <f>VLOOKUP(A272,数据库!A:H,2,FALSE)</f>
        <v>协议板/CN4/MOD1-</v>
      </c>
      <c r="C272" s="1" t="str">
        <f>VLOOKUP(A272,数据库!A:H,3,FALSE)</f>
        <v>KF/2</v>
      </c>
      <c r="D272" s="1" t="str">
        <f>VLOOKUP(A272,数据库!A:H,6,FALSE)</f>
        <v>红针</v>
      </c>
      <c r="E272" s="1" t="str">
        <f>VLOOKUP(A272,数据库!A:H,7,FALSE)</f>
        <v>半剥6.5</v>
      </c>
      <c r="F272" s="1" t="str">
        <f>VLOOKUP(A272,数据库!A:H,4,FALSE)</f>
        <v>BA接口</v>
      </c>
      <c r="G272" s="7" t="str">
        <f>VLOOKUP(A272,数据库!A:H,5,FALSE)</f>
        <v>0.5黑</v>
      </c>
      <c r="H272" s="7" t="e">
        <f>VLOOKUP(A272,数据库!A:J,12,FALSE)</f>
        <v>#REF!</v>
      </c>
      <c r="I272" s="7">
        <f>VLOOKUP(A272,数据库!A:I,8,FALSE)</f>
        <v>0</v>
      </c>
      <c r="J272" s="7">
        <f>VLOOKUP(A272,数据库!A:I,9,FALSE)</f>
        <v>0</v>
      </c>
      <c r="K272" s="7" t="e">
        <f>VLOOKUP(A272,数据库!A:I,10,FALSE)</f>
        <v>#REF!</v>
      </c>
    </row>
    <row r="273" spans="1:11" ht="20.25" customHeight="1" x14ac:dyDescent="0.15">
      <c r="A273" s="7">
        <v>386</v>
      </c>
      <c r="B273" s="1" t="str">
        <f>VLOOKUP(A273,数据库!A:H,2,FALSE)</f>
        <v>协议板/CN4/24V</v>
      </c>
      <c r="C273" s="1" t="str">
        <f>VLOOKUP(A273,数据库!A:H,3,FALSE)</f>
        <v>KF/3</v>
      </c>
      <c r="D273" s="1" t="str">
        <f>VLOOKUP(A273,数据库!A:H,6,FALSE)</f>
        <v>红针</v>
      </c>
      <c r="E273" s="1" t="str">
        <f>VLOOKUP(A273,数据库!A:H,7,FALSE)</f>
        <v>半剥6.5</v>
      </c>
      <c r="F273" s="1" t="str">
        <f>VLOOKUP(A273,数据库!A:H,4,FALSE)</f>
        <v>BA接口</v>
      </c>
      <c r="G273" s="7" t="str">
        <f>VLOOKUP(A273,数据库!A:H,5,FALSE)</f>
        <v>0.5黑</v>
      </c>
      <c r="H273" s="7" t="e">
        <f>VLOOKUP(A273,数据库!A:J,12,FALSE)</f>
        <v>#REF!</v>
      </c>
      <c r="I273" s="7">
        <f>VLOOKUP(A273,数据库!A:I,8,FALSE)</f>
        <v>0</v>
      </c>
      <c r="J273" s="7">
        <f>VLOOKUP(A273,数据库!A:I,9,FALSE)</f>
        <v>0</v>
      </c>
      <c r="K273" s="7" t="e">
        <f>VLOOKUP(A273,数据库!A:I,10,FALSE)</f>
        <v>#REF!</v>
      </c>
    </row>
    <row r="274" spans="1:11" ht="20.25" customHeight="1" x14ac:dyDescent="0.15">
      <c r="A274" s="7">
        <v>387</v>
      </c>
      <c r="B274" s="1" t="str">
        <f>VLOOKUP(A274,数据库!A:H,2,FALSE)</f>
        <v>协议板/CN4/GND</v>
      </c>
      <c r="C274" s="1" t="str">
        <f>VLOOKUP(A274,数据库!A:H,3,FALSE)</f>
        <v>KF/4</v>
      </c>
      <c r="D274" s="1" t="str">
        <f>VLOOKUP(A274,数据库!A:H,6,FALSE)</f>
        <v>红针</v>
      </c>
      <c r="E274" s="1" t="str">
        <f>VLOOKUP(A274,数据库!A:H,7,FALSE)</f>
        <v>半剥6.5</v>
      </c>
      <c r="F274" s="1" t="str">
        <f>VLOOKUP(A274,数据库!A:H,4,FALSE)</f>
        <v>BA接口</v>
      </c>
      <c r="G274" s="7" t="str">
        <f>VLOOKUP(A274,数据库!A:H,5,FALSE)</f>
        <v>0.5黑</v>
      </c>
      <c r="H274" s="7" t="e">
        <f>VLOOKUP(A274,数据库!A:J,12,FALSE)</f>
        <v>#REF!</v>
      </c>
      <c r="I274" s="7">
        <f>VLOOKUP(A274,数据库!A:I,8,FALSE)</f>
        <v>0</v>
      </c>
      <c r="J274" s="7">
        <f>VLOOKUP(A274,数据库!A:I,9,FALSE)</f>
        <v>0</v>
      </c>
      <c r="K274" s="7" t="e">
        <f>VLOOKUP(A274,数据库!A:I,10,FALSE)</f>
        <v>#REF!</v>
      </c>
    </row>
    <row r="275" spans="1:11" ht="20.25" customHeight="1" x14ac:dyDescent="0.15">
      <c r="A275" s="7">
        <v>388</v>
      </c>
      <c r="B275" s="1" t="str">
        <f>VLOOKUP(A275,数据库!A:H,2,FALSE)</f>
        <v>协议板/CN4/MOD1+</v>
      </c>
      <c r="C275" s="1" t="str">
        <f>VLOOKUP(A275,数据库!A:H,3,FALSE)</f>
        <v>KF/1</v>
      </c>
      <c r="D275" s="1" t="str">
        <f>VLOOKUP(A275,数据库!A:H,6,FALSE)</f>
        <v>红针/(遥367：蓝针)</v>
      </c>
      <c r="E275" s="1" t="str">
        <f>VLOOKUP(A275,数据库!A:H,7,FALSE)</f>
        <v>半剥6.5</v>
      </c>
      <c r="F275" s="1" t="str">
        <f>VLOOKUP(A275,数据库!A:H,4,FALSE)</f>
        <v>小区监控</v>
      </c>
      <c r="G275" s="7" t="str">
        <f>VLOOKUP(A275,数据库!A:H,5,FALSE)</f>
        <v>0.5黑</v>
      </c>
      <c r="H275" s="7" t="e">
        <f>VLOOKUP(A275,数据库!A:J,12,FALSE)</f>
        <v>#REF!</v>
      </c>
      <c r="I275" s="7">
        <f>VLOOKUP(A275,数据库!A:I,8,FALSE)</f>
        <v>0</v>
      </c>
      <c r="J275" s="7">
        <f>VLOOKUP(A275,数据库!A:I,9,FALSE)</f>
        <v>0</v>
      </c>
      <c r="K275" s="7" t="e">
        <f>VLOOKUP(A275,数据库!A:I,10,FALSE)</f>
        <v>#REF!</v>
      </c>
    </row>
    <row r="276" spans="1:11" ht="20.25" customHeight="1" x14ac:dyDescent="0.15">
      <c r="A276" s="7">
        <v>389</v>
      </c>
      <c r="B276" s="1" t="str">
        <f>VLOOKUP(A276,数据库!A:H,2,FALSE)</f>
        <v>协议板/CN4/MOD1-</v>
      </c>
      <c r="C276" s="1" t="str">
        <f>VLOOKUP(A276,数据库!A:H,3,FALSE)</f>
        <v>KF/2</v>
      </c>
      <c r="D276" s="1" t="str">
        <f>VLOOKUP(A276,数据库!A:H,6,FALSE)</f>
        <v>红针/(遥368：蓝针)</v>
      </c>
      <c r="E276" s="1" t="str">
        <f>VLOOKUP(A276,数据库!A:H,7,FALSE)</f>
        <v>半剥6.5</v>
      </c>
      <c r="F276" s="1" t="str">
        <f>VLOOKUP(A276,数据库!A:H,4,FALSE)</f>
        <v>小区监控</v>
      </c>
      <c r="G276" s="7" t="str">
        <f>VLOOKUP(A276,数据库!A:H,5,FALSE)</f>
        <v>0.5黑</v>
      </c>
      <c r="H276" s="7" t="e">
        <f>VLOOKUP(A276,数据库!A:J,12,FALSE)</f>
        <v>#REF!</v>
      </c>
      <c r="I276" s="7">
        <f>VLOOKUP(A276,数据库!A:I,8,FALSE)</f>
        <v>0</v>
      </c>
      <c r="J276" s="7">
        <f>VLOOKUP(A276,数据库!A:I,9,FALSE)</f>
        <v>0</v>
      </c>
      <c r="K276" s="7" t="e">
        <f>VLOOKUP(A276,数据库!A:I,10,FALSE)</f>
        <v>#REF!</v>
      </c>
    </row>
    <row r="277" spans="1:11" ht="20.25" customHeight="1" x14ac:dyDescent="0.15">
      <c r="A277" s="7">
        <v>390</v>
      </c>
      <c r="B277" s="1" t="str">
        <f>VLOOKUP(A277,数据库!A:H,2,FALSE)</f>
        <v>协议板/CN4/+24V</v>
      </c>
      <c r="C277" s="1" t="str">
        <f>VLOOKUP(A277,数据库!A:H,3,FALSE)</f>
        <v>KF/3</v>
      </c>
      <c r="D277" s="1" t="str">
        <f>VLOOKUP(A277,数据库!A:H,6,FALSE)</f>
        <v>红针/(遥369：蓝针)</v>
      </c>
      <c r="E277" s="1" t="str">
        <f>VLOOKUP(A277,数据库!A:H,7,FALSE)</f>
        <v>半剥6.5</v>
      </c>
      <c r="F277" s="1" t="str">
        <f>VLOOKUP(A277,数据库!A:H,4,FALSE)</f>
        <v>小区监控</v>
      </c>
      <c r="G277" s="7" t="str">
        <f>VLOOKUP(A277,数据库!A:H,5,FALSE)</f>
        <v>0.5黑</v>
      </c>
      <c r="H277" s="7" t="e">
        <f>VLOOKUP(A277,数据库!A:J,12,FALSE)</f>
        <v>#REF!</v>
      </c>
      <c r="I277" s="7">
        <f>VLOOKUP(A277,数据库!A:I,8,FALSE)</f>
        <v>0</v>
      </c>
      <c r="J277" s="7">
        <f>VLOOKUP(A277,数据库!A:I,9,FALSE)</f>
        <v>0</v>
      </c>
      <c r="K277" s="7" t="e">
        <f>VLOOKUP(A277,数据库!A:I,10,FALSE)</f>
        <v>#REF!</v>
      </c>
    </row>
    <row r="278" spans="1:11" ht="20.25" customHeight="1" x14ac:dyDescent="0.15">
      <c r="A278" s="7">
        <v>391</v>
      </c>
      <c r="B278" s="1" t="str">
        <f>VLOOKUP(A278,数据库!A:H,2,FALSE)</f>
        <v>协议板/CN4/GND</v>
      </c>
      <c r="C278" s="1" t="str">
        <f>VLOOKUP(A278,数据库!A:H,3,FALSE)</f>
        <v>KF/4</v>
      </c>
      <c r="D278" s="1" t="str">
        <f>VLOOKUP(A278,数据库!A:H,6,FALSE)</f>
        <v>红针/(遥370：蓝针)</v>
      </c>
      <c r="E278" s="1" t="str">
        <f>VLOOKUP(A278,数据库!A:H,7,FALSE)</f>
        <v>半剥6.5</v>
      </c>
      <c r="F278" s="1" t="str">
        <f>VLOOKUP(A278,数据库!A:H,4,FALSE)</f>
        <v>小区监控</v>
      </c>
      <c r="G278" s="7" t="str">
        <f>VLOOKUP(A278,数据库!A:H,5,FALSE)</f>
        <v>0.5黑</v>
      </c>
      <c r="H278" s="7" t="e">
        <f>VLOOKUP(A278,数据库!A:J,12,FALSE)</f>
        <v>#REF!</v>
      </c>
      <c r="I278" s="7">
        <f>VLOOKUP(A278,数据库!A:I,8,FALSE)</f>
        <v>0</v>
      </c>
      <c r="J278" s="7">
        <f>VLOOKUP(A278,数据库!A:I,9,FALSE)</f>
        <v>0</v>
      </c>
      <c r="K278" s="7" t="e">
        <f>VLOOKUP(A278,数据库!A:I,10,FALSE)</f>
        <v>#REF!</v>
      </c>
    </row>
    <row r="279" spans="1:11" ht="20.25" customHeight="1" x14ac:dyDescent="0.15">
      <c r="A279" s="133">
        <v>392</v>
      </c>
      <c r="B279" s="134" t="str">
        <f>VLOOKUP(A279,数据库!A:H,2,FALSE)</f>
        <v>协议板/CN1/CAN1H</v>
      </c>
      <c r="C279" s="134" t="str">
        <f>VLOOKUP(A279,数据库!A:H,3,FALSE)</f>
        <v>F10a/1</v>
      </c>
      <c r="D279" s="134" t="str">
        <f>VLOOKUP(A279,数据库!A:H,6,FALSE)</f>
        <v>404：蓝针</v>
      </c>
      <c r="E279" s="134" t="str">
        <f>VLOOKUP(A279,数据库!A:H,7,FALSE)</f>
        <v>5558T</v>
      </c>
      <c r="F279" s="134" t="str">
        <f>VLOOKUP(A279,数据库!A:H,4,FALSE)</f>
        <v>机器人功能/访客功能</v>
      </c>
      <c r="G279" s="7" t="str">
        <f>VLOOKUP(A279,数据库!A:H,5,FALSE)</f>
        <v>0.5黑</v>
      </c>
      <c r="H279" s="7" t="e">
        <f>VLOOKUP(A279,数据库!A:J,12,FALSE)</f>
        <v>#REF!</v>
      </c>
      <c r="I279" s="7">
        <f>VLOOKUP(A279,数据库!A:I,8,FALSE)</f>
        <v>0</v>
      </c>
      <c r="J279" s="7" t="str">
        <f>VLOOKUP(A279,数据库!A:I,9,FALSE)</f>
        <v>协议口选配</v>
      </c>
      <c r="K279" s="7" t="e">
        <f>VLOOKUP(A279,数据库!A:I,10,FALSE)</f>
        <v>#REF!</v>
      </c>
    </row>
    <row r="280" spans="1:11" ht="20.25" customHeight="1" x14ac:dyDescent="0.15">
      <c r="A280" s="133">
        <v>393</v>
      </c>
      <c r="B280" s="134" t="str">
        <f>VLOOKUP(A280,数据库!A:H,2,FALSE)</f>
        <v>协议板/CN1/CAN1L</v>
      </c>
      <c r="C280" s="134" t="str">
        <f>VLOOKUP(A280,数据库!A:H,3,FALSE)</f>
        <v>F10a/2</v>
      </c>
      <c r="D280" s="134" t="str">
        <f>VLOOKUP(A280,数据库!A:H,6,FALSE)</f>
        <v>405：蓝针</v>
      </c>
      <c r="E280" s="134" t="str">
        <f>VLOOKUP(A280,数据库!A:H,7,FALSE)</f>
        <v>5558T</v>
      </c>
      <c r="F280" s="134" t="str">
        <f>VLOOKUP(A280,数据库!A:H,4,FALSE)</f>
        <v>机器人功能/访客功能</v>
      </c>
      <c r="G280" s="7" t="str">
        <f>VLOOKUP(A280,数据库!A:H,5,FALSE)</f>
        <v>0.5黑</v>
      </c>
      <c r="H280" s="7" t="e">
        <f>VLOOKUP(A280,数据库!A:J,12,FALSE)</f>
        <v>#REF!</v>
      </c>
      <c r="I280" s="7">
        <f>VLOOKUP(A280,数据库!A:I,8,FALSE)</f>
        <v>0</v>
      </c>
      <c r="J280" s="7">
        <f>VLOOKUP(A280,数据库!A:I,9,FALSE)</f>
        <v>0</v>
      </c>
      <c r="K280" s="7" t="e">
        <f>VLOOKUP(A280,数据库!A:I,10,FALSE)</f>
        <v>#REF!</v>
      </c>
    </row>
    <row r="281" spans="1:11" ht="20.25" customHeight="1" x14ac:dyDescent="0.15">
      <c r="A281" s="133">
        <v>394</v>
      </c>
      <c r="B281" s="134" t="str">
        <f>VLOOKUP(A281,数据库!A:H,2,FALSE)</f>
        <v>协议板/CN1/+24V</v>
      </c>
      <c r="C281" s="134" t="str">
        <f>VLOOKUP(A281,数据库!A:H,3,FALSE)</f>
        <v>F10a/3</v>
      </c>
      <c r="D281" s="134" t="str">
        <f>VLOOKUP(A281,数据库!A:H,6,FALSE)</f>
        <v>406：蓝针</v>
      </c>
      <c r="E281" s="134" t="str">
        <f>VLOOKUP(A281,数据库!A:H,7,FALSE)</f>
        <v>5558T</v>
      </c>
      <c r="F281" s="134" t="str">
        <f>VLOOKUP(A281,数据库!A:H,4,FALSE)</f>
        <v>机器人功能/访客功能</v>
      </c>
      <c r="G281" s="7" t="str">
        <f>VLOOKUP(A281,数据库!A:H,5,FALSE)</f>
        <v>0.5黑</v>
      </c>
      <c r="H281" s="7" t="e">
        <f>VLOOKUP(A281,数据库!A:J,12,FALSE)</f>
        <v>#REF!</v>
      </c>
      <c r="I281" s="7">
        <f>VLOOKUP(A281,数据库!A:I,8,FALSE)</f>
        <v>0</v>
      </c>
      <c r="J281" s="7">
        <f>VLOOKUP(A281,数据库!A:I,9,FALSE)</f>
        <v>0</v>
      </c>
      <c r="K281" s="7" t="e">
        <f>VLOOKUP(A281,数据库!A:I,10,FALSE)</f>
        <v>#REF!</v>
      </c>
    </row>
    <row r="282" spans="1:11" ht="20.25" customHeight="1" x14ac:dyDescent="0.15">
      <c r="A282" s="133">
        <v>395</v>
      </c>
      <c r="B282" s="134" t="str">
        <f>VLOOKUP(A282,数据库!A:H,2,FALSE)</f>
        <v>协议板/CN1/GND</v>
      </c>
      <c r="C282" s="134" t="str">
        <f>VLOOKUP(A282,数据库!A:H,3,FALSE)</f>
        <v>F10a/4</v>
      </c>
      <c r="D282" s="134" t="str">
        <f>VLOOKUP(A282,数据库!A:H,6,FALSE)</f>
        <v>407：蓝针</v>
      </c>
      <c r="E282" s="134" t="str">
        <f>VLOOKUP(A282,数据库!A:H,7,FALSE)</f>
        <v>5558T</v>
      </c>
      <c r="F282" s="134" t="str">
        <f>VLOOKUP(A282,数据库!A:H,4,FALSE)</f>
        <v>机器人功能/访客功能</v>
      </c>
      <c r="G282" s="7" t="str">
        <f>VLOOKUP(A282,数据库!A:H,5,FALSE)</f>
        <v>0.5黑</v>
      </c>
      <c r="H282" s="7" t="e">
        <f>VLOOKUP(A282,数据库!A:J,12,FALSE)</f>
        <v>#REF!</v>
      </c>
      <c r="I282" s="7">
        <f>VLOOKUP(A282,数据库!A:I,8,FALSE)</f>
        <v>0</v>
      </c>
      <c r="J282" s="7">
        <f>VLOOKUP(A282,数据库!A:I,9,FALSE)</f>
        <v>0</v>
      </c>
      <c r="K282" s="7" t="e">
        <f>VLOOKUP(A282,数据库!A:I,10,FALSE)</f>
        <v>#REF!</v>
      </c>
    </row>
    <row r="283" spans="1:11" ht="20.25" customHeight="1" x14ac:dyDescent="0.15">
      <c r="A283" s="131">
        <v>396</v>
      </c>
      <c r="B283" s="132" t="str">
        <f>VLOOKUP(A283,数据库!A:H,2,FALSE)</f>
        <v>协议板/CN1/CAN1H</v>
      </c>
      <c r="C283" s="132" t="str">
        <f>VLOOKUP(A283,数据库!A:H,3,FALSE)</f>
        <v>F10b/1</v>
      </c>
      <c r="D283" s="132" t="str">
        <f>VLOOKUP(A283,数据库!A:H,6,FALSE)</f>
        <v>392：蓝针</v>
      </c>
      <c r="E283" s="132" t="str">
        <f>VLOOKUP(A283,数据库!A:H,7,FALSE)</f>
        <v>5556T</v>
      </c>
      <c r="F283" s="132" t="str">
        <f>VLOOKUP(A283,数据库!A:H,4,FALSE)</f>
        <v>机器人功能</v>
      </c>
      <c r="G283" s="7" t="str">
        <f>VLOOKUP(A283,数据库!A:H,5,FALSE)</f>
        <v>0.5黑</v>
      </c>
      <c r="H283" s="7" t="e">
        <f>VLOOKUP(A283,数据库!A:J,12,FALSE)</f>
        <v>#REF!</v>
      </c>
      <c r="I283" s="7">
        <f>VLOOKUP(A283,数据库!A:I,8,FALSE)</f>
        <v>0</v>
      </c>
      <c r="J283" s="7">
        <f>VLOOKUP(A283,数据库!A:I,9,FALSE)</f>
        <v>0</v>
      </c>
      <c r="K283" s="7" t="e">
        <f>VLOOKUP(A283,数据库!A:I,10,FALSE)</f>
        <v>#REF!</v>
      </c>
    </row>
    <row r="284" spans="1:11" ht="20.25" customHeight="1" x14ac:dyDescent="0.15">
      <c r="A284" s="131">
        <v>397</v>
      </c>
      <c r="B284" s="132" t="str">
        <f>VLOOKUP(A284,数据库!A:H,2,FALSE)</f>
        <v>协议板/CN1/CAN1L</v>
      </c>
      <c r="C284" s="132" t="str">
        <f>VLOOKUP(A284,数据库!A:H,3,FALSE)</f>
        <v>F10b/2</v>
      </c>
      <c r="D284" s="132" t="str">
        <f>VLOOKUP(A284,数据库!A:H,6,FALSE)</f>
        <v>393：蓝针</v>
      </c>
      <c r="E284" s="132" t="str">
        <f>VLOOKUP(A284,数据库!A:H,7,FALSE)</f>
        <v>5556T</v>
      </c>
      <c r="F284" s="132" t="str">
        <f>VLOOKUP(A284,数据库!A:H,4,FALSE)</f>
        <v>机器人功能</v>
      </c>
      <c r="G284" s="7" t="str">
        <f>VLOOKUP(A284,数据库!A:H,5,FALSE)</f>
        <v>0.5黑</v>
      </c>
      <c r="H284" s="7" t="e">
        <f>VLOOKUP(A284,数据库!A:J,12,FALSE)</f>
        <v>#REF!</v>
      </c>
      <c r="I284" s="7">
        <f>VLOOKUP(A284,数据库!A:I,8,FALSE)</f>
        <v>0</v>
      </c>
      <c r="J284" s="7">
        <f>VLOOKUP(A284,数据库!A:I,9,FALSE)</f>
        <v>0</v>
      </c>
      <c r="K284" s="7" t="e">
        <f>VLOOKUP(A284,数据库!A:I,10,FALSE)</f>
        <v>#REF!</v>
      </c>
    </row>
    <row r="285" spans="1:11" ht="20.25" customHeight="1" x14ac:dyDescent="0.15">
      <c r="A285" s="131">
        <v>398</v>
      </c>
      <c r="B285" s="132" t="str">
        <f>VLOOKUP(A285,数据库!A:H,2,FALSE)</f>
        <v>协议板/CN1/+24V</v>
      </c>
      <c r="C285" s="132" t="str">
        <f>VLOOKUP(A285,数据库!A:H,3,FALSE)</f>
        <v>F10b/3</v>
      </c>
      <c r="D285" s="132" t="str">
        <f>VLOOKUP(A285,数据库!A:H,6,FALSE)</f>
        <v>394：蓝针</v>
      </c>
      <c r="E285" s="132" t="str">
        <f>VLOOKUP(A285,数据库!A:H,7,FALSE)</f>
        <v>5556T</v>
      </c>
      <c r="F285" s="132" t="str">
        <f>VLOOKUP(A285,数据库!A:H,4,FALSE)</f>
        <v>机器人功能</v>
      </c>
      <c r="G285" s="7" t="str">
        <f>VLOOKUP(A285,数据库!A:H,5,FALSE)</f>
        <v>0.5黑</v>
      </c>
      <c r="H285" s="7" t="e">
        <f>VLOOKUP(A285,数据库!A:J,12,FALSE)</f>
        <v>#REF!</v>
      </c>
      <c r="I285" s="7">
        <f>VLOOKUP(A285,数据库!A:I,8,FALSE)</f>
        <v>0</v>
      </c>
      <c r="J285" s="7">
        <f>VLOOKUP(A285,数据库!A:I,9,FALSE)</f>
        <v>0</v>
      </c>
      <c r="K285" s="7" t="e">
        <f>VLOOKUP(A285,数据库!A:I,10,FALSE)</f>
        <v>#REF!</v>
      </c>
    </row>
    <row r="286" spans="1:11" ht="20.25" customHeight="1" x14ac:dyDescent="0.15">
      <c r="A286" s="131">
        <v>399</v>
      </c>
      <c r="B286" s="132" t="str">
        <f>VLOOKUP(A286,数据库!A:H,2,FALSE)</f>
        <v>协议板/CN1/GND</v>
      </c>
      <c r="C286" s="132" t="str">
        <f>VLOOKUP(A286,数据库!A:H,3,FALSE)</f>
        <v>F10b/4</v>
      </c>
      <c r="D286" s="132" t="str">
        <f>VLOOKUP(A286,数据库!A:H,6,FALSE)</f>
        <v>395：蓝针</v>
      </c>
      <c r="E286" s="132" t="str">
        <f>VLOOKUP(A286,数据库!A:H,7,FALSE)</f>
        <v>5556T</v>
      </c>
      <c r="F286" s="132" t="str">
        <f>VLOOKUP(A286,数据库!A:H,4,FALSE)</f>
        <v>机器人功能</v>
      </c>
      <c r="G286" s="7" t="str">
        <f>VLOOKUP(A286,数据库!A:H,5,FALSE)</f>
        <v>0.5黑</v>
      </c>
      <c r="H286" s="7" t="e">
        <f>VLOOKUP(A286,数据库!A:J,12,FALSE)</f>
        <v>#REF!</v>
      </c>
      <c r="I286" s="7">
        <f>VLOOKUP(A286,数据库!A:I,8,FALSE)</f>
        <v>0</v>
      </c>
      <c r="J286" s="7">
        <f>VLOOKUP(A286,数据库!A:I,9,FALSE)</f>
        <v>0</v>
      </c>
      <c r="K286" s="7" t="e">
        <f>VLOOKUP(A286,数据库!A:I,10,FALSE)</f>
        <v>#REF!</v>
      </c>
    </row>
    <row r="287" spans="1:11" s="139" customFormat="1" ht="20.25" customHeight="1" x14ac:dyDescent="0.15">
      <c r="A287" s="133">
        <v>400</v>
      </c>
      <c r="B287" s="134" t="str">
        <f>VLOOKUP(A287,数据库!A:H,2,FALSE)</f>
        <v>协议板/CN4/MOD1+</v>
      </c>
      <c r="C287" s="134" t="str">
        <f>VLOOKUP(A287,数据库!A:H,3,FALSE)</f>
        <v>KF/1</v>
      </c>
      <c r="D287" s="134" t="str">
        <f>VLOOKUP(A287,数据库!A:H,6,FALSE)</f>
        <v>红针/(遥334：蓝针)</v>
      </c>
      <c r="E287" s="134" t="str">
        <f>VLOOKUP(A287,数据库!A:H,7,FALSE)</f>
        <v>半剥6.5</v>
      </c>
      <c r="F287" s="134" t="str">
        <f>VLOOKUP(A287,数据库!A:H,4,FALSE)</f>
        <v>机器人功能</v>
      </c>
      <c r="G287" s="133" t="str">
        <f>VLOOKUP(A287,数据库!A:H,5,FALSE)</f>
        <v>0.5黑</v>
      </c>
      <c r="H287" s="133" t="e">
        <f>VLOOKUP(A287,数据库!A:J,12,FALSE)</f>
        <v>#REF!</v>
      </c>
      <c r="I287" s="133">
        <f>VLOOKUP(A287,数据库!A:I,8,FALSE)</f>
        <v>0</v>
      </c>
      <c r="J287" s="133">
        <f>VLOOKUP(A287,数据库!A:I,9,FALSE)</f>
        <v>0</v>
      </c>
      <c r="K287" s="133" t="e">
        <f>VLOOKUP(A287,数据库!A:I,10,FALSE)</f>
        <v>#REF!</v>
      </c>
    </row>
    <row r="288" spans="1:11" s="139" customFormat="1" ht="20.25" customHeight="1" x14ac:dyDescent="0.15">
      <c r="A288" s="133">
        <v>401</v>
      </c>
      <c r="B288" s="134" t="str">
        <f>VLOOKUP(A288,数据库!A:H,2,FALSE)</f>
        <v>协议板/CN4/MOD1-</v>
      </c>
      <c r="C288" s="134" t="str">
        <f>VLOOKUP(A288,数据库!A:H,3,FALSE)</f>
        <v>KF/2</v>
      </c>
      <c r="D288" s="134" t="str">
        <f>VLOOKUP(A288,数据库!A:H,6,FALSE)</f>
        <v>红针/(遥335：蓝针)</v>
      </c>
      <c r="E288" s="134" t="str">
        <f>VLOOKUP(A288,数据库!A:H,7,FALSE)</f>
        <v>半剥6.5</v>
      </c>
      <c r="F288" s="134" t="str">
        <f>VLOOKUP(A288,数据库!A:H,4,FALSE)</f>
        <v>机器人功能</v>
      </c>
      <c r="G288" s="133" t="str">
        <f>VLOOKUP(A288,数据库!A:H,5,FALSE)</f>
        <v>0.5黑</v>
      </c>
      <c r="H288" s="133" t="e">
        <f>VLOOKUP(A288,数据库!A:J,12,FALSE)</f>
        <v>#REF!</v>
      </c>
      <c r="I288" s="133">
        <f>VLOOKUP(A288,数据库!A:I,8,FALSE)</f>
        <v>0</v>
      </c>
      <c r="J288" s="133">
        <f>VLOOKUP(A288,数据库!A:I,9,FALSE)</f>
        <v>0</v>
      </c>
      <c r="K288" s="133" t="e">
        <f>VLOOKUP(A288,数据库!A:I,10,FALSE)</f>
        <v>#REF!</v>
      </c>
    </row>
    <row r="289" spans="1:11" s="139" customFormat="1" ht="20.25" customHeight="1" x14ac:dyDescent="0.15">
      <c r="A289" s="133">
        <v>402</v>
      </c>
      <c r="B289" s="134" t="str">
        <f>VLOOKUP(A289,数据库!A:H,2,FALSE)</f>
        <v>协议板/CN4/+24V</v>
      </c>
      <c r="C289" s="134" t="str">
        <f>VLOOKUP(A289,数据库!A:H,3,FALSE)</f>
        <v>KF/3</v>
      </c>
      <c r="D289" s="134" t="str">
        <f>VLOOKUP(A289,数据库!A:H,6,FALSE)</f>
        <v>红针/(遥333：蓝针)</v>
      </c>
      <c r="E289" s="134" t="str">
        <f>VLOOKUP(A289,数据库!A:H,7,FALSE)</f>
        <v>半剥6.5</v>
      </c>
      <c r="F289" s="134" t="str">
        <f>VLOOKUP(A289,数据库!A:H,4,FALSE)</f>
        <v>机器人功能</v>
      </c>
      <c r="G289" s="133" t="str">
        <f>VLOOKUP(A289,数据库!A:H,5,FALSE)</f>
        <v>0.5黑</v>
      </c>
      <c r="H289" s="133" t="e">
        <f>VLOOKUP(A289,数据库!A:J,12,FALSE)</f>
        <v>#REF!</v>
      </c>
      <c r="I289" s="133">
        <f>VLOOKUP(A289,数据库!A:I,8,FALSE)</f>
        <v>0</v>
      </c>
      <c r="J289" s="133">
        <f>VLOOKUP(A289,数据库!A:I,9,FALSE)</f>
        <v>0</v>
      </c>
      <c r="K289" s="133" t="e">
        <f>VLOOKUP(A289,数据库!A:I,10,FALSE)</f>
        <v>#REF!</v>
      </c>
    </row>
    <row r="290" spans="1:11" s="139" customFormat="1" ht="20.25" customHeight="1" x14ac:dyDescent="0.15">
      <c r="A290" s="133">
        <v>403</v>
      </c>
      <c r="B290" s="134" t="str">
        <f>VLOOKUP(A290,数据库!A:H,2,FALSE)</f>
        <v>协议板/CN4/GND</v>
      </c>
      <c r="C290" s="134" t="str">
        <f>VLOOKUP(A290,数据库!A:H,3,FALSE)</f>
        <v>KF/4</v>
      </c>
      <c r="D290" s="134" t="str">
        <f>VLOOKUP(A290,数据库!A:H,6,FALSE)</f>
        <v>红针/(遥332：蓝针)</v>
      </c>
      <c r="E290" s="134" t="str">
        <f>VLOOKUP(A290,数据库!A:H,7,FALSE)</f>
        <v>半剥6.5</v>
      </c>
      <c r="F290" s="134" t="str">
        <f>VLOOKUP(A290,数据库!A:H,4,FALSE)</f>
        <v>机器人功能</v>
      </c>
      <c r="G290" s="133" t="str">
        <f>VLOOKUP(A290,数据库!A:H,5,FALSE)</f>
        <v>0.5黑</v>
      </c>
      <c r="H290" s="133" t="e">
        <f>VLOOKUP(A290,数据库!A:J,12,FALSE)</f>
        <v>#REF!</v>
      </c>
      <c r="I290" s="133">
        <f>VLOOKUP(A290,数据库!A:I,8,FALSE)</f>
        <v>0</v>
      </c>
      <c r="J290" s="133">
        <f>VLOOKUP(A290,数据库!A:I,9,FALSE)</f>
        <v>0</v>
      </c>
      <c r="K290" s="133" t="e">
        <f>VLOOKUP(A290,数据库!A:I,10,FALSE)</f>
        <v>#REF!</v>
      </c>
    </row>
    <row r="291" spans="1:11" ht="20.25" customHeight="1" x14ac:dyDescent="0.15">
      <c r="A291" s="98">
        <v>404</v>
      </c>
      <c r="B291" s="99" t="str">
        <f>VLOOKUP(A291,数据库!A:H,2,FALSE)</f>
        <v>协议板/CN1/CAN1H</v>
      </c>
      <c r="C291" s="99" t="str">
        <f>VLOOKUP(A291,数据库!A:H,3,FALSE)</f>
        <v>F10b/1</v>
      </c>
      <c r="D291" s="99" t="str">
        <f>VLOOKUP(A291,数据库!A:H,6,FALSE)</f>
        <v>392：蓝针</v>
      </c>
      <c r="E291" s="99" t="str">
        <f>VLOOKUP(A291,数据库!A:H,7,FALSE)</f>
        <v>5556T</v>
      </c>
      <c r="F291" s="99" t="str">
        <f>VLOOKUP(A291,数据库!A:H,4,FALSE)</f>
        <v>访客功能</v>
      </c>
      <c r="G291" s="7" t="str">
        <f>VLOOKUP(A291,数据库!A:H,5,FALSE)</f>
        <v>0.5黑</v>
      </c>
      <c r="H291" s="7" t="e">
        <f>VLOOKUP(A291,数据库!A:J,12,FALSE)</f>
        <v>#REF!</v>
      </c>
      <c r="I291" s="7">
        <f>VLOOKUP(A291,数据库!A:I,8,FALSE)</f>
        <v>0</v>
      </c>
      <c r="J291" s="7" t="str">
        <f>VLOOKUP(A291,数据库!A:I,9,FALSE)</f>
        <v>协议口选配</v>
      </c>
      <c r="K291" s="7" t="e">
        <f>VLOOKUP(A291,数据库!A:I,10,FALSE)</f>
        <v>#REF!</v>
      </c>
    </row>
    <row r="292" spans="1:11" ht="20.25" customHeight="1" x14ac:dyDescent="0.15">
      <c r="A292" s="98">
        <v>405</v>
      </c>
      <c r="B292" s="99" t="str">
        <f>VLOOKUP(A292,数据库!A:H,2,FALSE)</f>
        <v>协议板/CN1/CAN1L</v>
      </c>
      <c r="C292" s="99" t="str">
        <f>VLOOKUP(A292,数据库!A:H,3,FALSE)</f>
        <v>F10b/2</v>
      </c>
      <c r="D292" s="99" t="str">
        <f>VLOOKUP(A292,数据库!A:H,6,FALSE)</f>
        <v>393：蓝针</v>
      </c>
      <c r="E292" s="99" t="str">
        <f>VLOOKUP(A292,数据库!A:H,7,FALSE)</f>
        <v>5556T</v>
      </c>
      <c r="F292" s="99" t="str">
        <f>VLOOKUP(A292,数据库!A:H,4,FALSE)</f>
        <v>访客功能</v>
      </c>
      <c r="G292" s="7" t="str">
        <f>VLOOKUP(A292,数据库!A:H,5,FALSE)</f>
        <v>0.5黑</v>
      </c>
      <c r="H292" s="7" t="e">
        <f>VLOOKUP(A292,数据库!A:J,12,FALSE)</f>
        <v>#REF!</v>
      </c>
      <c r="I292" s="7">
        <f>VLOOKUP(A292,数据库!A:I,8,FALSE)</f>
        <v>0</v>
      </c>
      <c r="J292" s="7">
        <f>VLOOKUP(A292,数据库!A:I,9,FALSE)</f>
        <v>0</v>
      </c>
      <c r="K292" s="7" t="e">
        <f>VLOOKUP(A292,数据库!A:I,10,FALSE)</f>
        <v>#REF!</v>
      </c>
    </row>
    <row r="293" spans="1:11" ht="20.25" customHeight="1" x14ac:dyDescent="0.15">
      <c r="A293" s="98">
        <v>406</v>
      </c>
      <c r="B293" s="99" t="str">
        <f>VLOOKUP(A293,数据库!A:H,2,FALSE)</f>
        <v>协议板/CN1/+24V</v>
      </c>
      <c r="C293" s="99" t="str">
        <f>VLOOKUP(A293,数据库!A:H,3,FALSE)</f>
        <v>F10b/3</v>
      </c>
      <c r="D293" s="99" t="str">
        <f>VLOOKUP(A293,数据库!A:H,6,FALSE)</f>
        <v>394：蓝针</v>
      </c>
      <c r="E293" s="99" t="str">
        <f>VLOOKUP(A293,数据库!A:H,7,FALSE)</f>
        <v>5556T</v>
      </c>
      <c r="F293" s="99" t="str">
        <f>VLOOKUP(A293,数据库!A:H,4,FALSE)</f>
        <v>访客功能</v>
      </c>
      <c r="G293" s="7" t="str">
        <f>VLOOKUP(A293,数据库!A:H,5,FALSE)</f>
        <v>0.5黑</v>
      </c>
      <c r="H293" s="7" t="e">
        <f>VLOOKUP(A293,数据库!A:J,12,FALSE)</f>
        <v>#REF!</v>
      </c>
      <c r="I293" s="7">
        <f>VLOOKUP(A293,数据库!A:I,8,FALSE)</f>
        <v>0</v>
      </c>
      <c r="J293" s="7">
        <f>VLOOKUP(A293,数据库!A:I,9,FALSE)</f>
        <v>0</v>
      </c>
      <c r="K293" s="7" t="e">
        <f>VLOOKUP(A293,数据库!A:I,10,FALSE)</f>
        <v>#REF!</v>
      </c>
    </row>
    <row r="294" spans="1:11" ht="20.25" customHeight="1" x14ac:dyDescent="0.15">
      <c r="A294" s="98">
        <v>407</v>
      </c>
      <c r="B294" s="99" t="str">
        <f>VLOOKUP(A294,数据库!A:H,2,FALSE)</f>
        <v>协议板/CN1/GND</v>
      </c>
      <c r="C294" s="99" t="str">
        <f>VLOOKUP(A294,数据库!A:H,3,FALSE)</f>
        <v>F10b/4</v>
      </c>
      <c r="D294" s="99" t="str">
        <f>VLOOKUP(A294,数据库!A:H,6,FALSE)</f>
        <v>395：蓝针</v>
      </c>
      <c r="E294" s="99" t="str">
        <f>VLOOKUP(A294,数据库!A:H,7,FALSE)</f>
        <v>5556T</v>
      </c>
      <c r="F294" s="99" t="str">
        <f>VLOOKUP(A294,数据库!A:H,4,FALSE)</f>
        <v>访客功能</v>
      </c>
      <c r="G294" s="7" t="str">
        <f>VLOOKUP(A294,数据库!A:H,5,FALSE)</f>
        <v>0.5黑</v>
      </c>
      <c r="H294" s="7" t="e">
        <f>VLOOKUP(A294,数据库!A:J,12,FALSE)</f>
        <v>#REF!</v>
      </c>
      <c r="I294" s="7">
        <f>VLOOKUP(A294,数据库!A:I,8,FALSE)</f>
        <v>0</v>
      </c>
      <c r="J294" s="7">
        <f>VLOOKUP(A294,数据库!A:I,9,FALSE)</f>
        <v>0</v>
      </c>
      <c r="K294" s="7" t="e">
        <f>VLOOKUP(A294,数据库!A:I,10,FALSE)</f>
        <v>#REF!</v>
      </c>
    </row>
    <row r="295" spans="1:11" ht="20.25" customHeight="1" x14ac:dyDescent="0.15">
      <c r="A295" s="131">
        <v>408</v>
      </c>
      <c r="B295" s="132" t="str">
        <f>VLOOKUP(A295,数据库!A:H,2,FALSE)</f>
        <v>协议板/CN4/MOD1+</v>
      </c>
      <c r="C295" s="132" t="str">
        <f>VLOOKUP(A295,数据库!A:H,3,FALSE)</f>
        <v>KF/1</v>
      </c>
      <c r="D295" s="132" t="str">
        <f>VLOOKUP(A295,数据库!A:H,6,FALSE)</f>
        <v>红针/(遥367：蓝针)</v>
      </c>
      <c r="E295" s="132" t="str">
        <f>VLOOKUP(A295,数据库!A:H,7,FALSE)</f>
        <v>半剥6.5</v>
      </c>
      <c r="F295" s="132" t="str">
        <f>VLOOKUP(A295,数据库!A:H,4,FALSE)</f>
        <v>访客功能</v>
      </c>
      <c r="G295" s="7" t="str">
        <f>VLOOKUP(A295,数据库!A:H,5,FALSE)</f>
        <v>0.5黑</v>
      </c>
      <c r="H295" s="7" t="e">
        <f>VLOOKUP(A295,数据库!A:J,12,FALSE)</f>
        <v>#REF!</v>
      </c>
      <c r="I295" s="7">
        <f>VLOOKUP(A295,数据库!A:I,8,FALSE)</f>
        <v>0</v>
      </c>
      <c r="J295" s="7">
        <f>VLOOKUP(A295,数据库!A:I,9,FALSE)</f>
        <v>0</v>
      </c>
      <c r="K295" s="7" t="e">
        <f>VLOOKUP(A295,数据库!A:I,10,FALSE)</f>
        <v>#REF!</v>
      </c>
    </row>
    <row r="296" spans="1:11" ht="20.25" customHeight="1" x14ac:dyDescent="0.15">
      <c r="A296" s="131">
        <v>409</v>
      </c>
      <c r="B296" s="132" t="str">
        <f>VLOOKUP(A296,数据库!A:H,2,FALSE)</f>
        <v>协议板/CN4/MOD1-</v>
      </c>
      <c r="C296" s="132" t="str">
        <f>VLOOKUP(A296,数据库!A:H,3,FALSE)</f>
        <v>KF/2</v>
      </c>
      <c r="D296" s="132" t="str">
        <f>VLOOKUP(A296,数据库!A:H,6,FALSE)</f>
        <v>红针/(遥368：蓝针)</v>
      </c>
      <c r="E296" s="132" t="str">
        <f>VLOOKUP(A296,数据库!A:H,7,FALSE)</f>
        <v>半剥6.5</v>
      </c>
      <c r="F296" s="132" t="str">
        <f>VLOOKUP(A296,数据库!A:H,4,FALSE)</f>
        <v>访客功能</v>
      </c>
      <c r="G296" s="7" t="str">
        <f>VLOOKUP(A296,数据库!A:H,5,FALSE)</f>
        <v>0.5黑</v>
      </c>
      <c r="H296" s="7" t="e">
        <f>VLOOKUP(A296,数据库!A:J,12,FALSE)</f>
        <v>#REF!</v>
      </c>
      <c r="I296" s="7">
        <f>VLOOKUP(A296,数据库!A:I,8,FALSE)</f>
        <v>0</v>
      </c>
      <c r="J296" s="7">
        <f>VLOOKUP(A296,数据库!A:I,9,FALSE)</f>
        <v>0</v>
      </c>
      <c r="K296" s="7" t="e">
        <f>VLOOKUP(A296,数据库!A:I,10,FALSE)</f>
        <v>#REF!</v>
      </c>
    </row>
    <row r="297" spans="1:11" ht="20.25" customHeight="1" x14ac:dyDescent="0.15">
      <c r="A297" s="131">
        <v>410</v>
      </c>
      <c r="B297" s="132" t="str">
        <f>VLOOKUP(A297,数据库!A:H,2,FALSE)</f>
        <v>协议板/CN4/+24V</v>
      </c>
      <c r="C297" s="132" t="str">
        <f>VLOOKUP(A297,数据库!A:H,3,FALSE)</f>
        <v>KF/3</v>
      </c>
      <c r="D297" s="132" t="str">
        <f>VLOOKUP(A297,数据库!A:H,6,FALSE)</f>
        <v>红针/(遥369：蓝针)</v>
      </c>
      <c r="E297" s="132" t="str">
        <f>VLOOKUP(A297,数据库!A:H,7,FALSE)</f>
        <v>半剥6.5</v>
      </c>
      <c r="F297" s="132" t="str">
        <f>VLOOKUP(A297,数据库!A:H,4,FALSE)</f>
        <v>访客功能</v>
      </c>
      <c r="G297" s="7" t="str">
        <f>VLOOKUP(A297,数据库!A:H,5,FALSE)</f>
        <v>0.5黑</v>
      </c>
      <c r="H297" s="7" t="e">
        <f>VLOOKUP(A297,数据库!A:J,12,FALSE)</f>
        <v>#REF!</v>
      </c>
      <c r="I297" s="7">
        <f>VLOOKUP(A297,数据库!A:I,8,FALSE)</f>
        <v>0</v>
      </c>
      <c r="J297" s="7">
        <f>VLOOKUP(A297,数据库!A:I,9,FALSE)</f>
        <v>0</v>
      </c>
      <c r="K297" s="7" t="e">
        <f>VLOOKUP(A297,数据库!A:I,10,FALSE)</f>
        <v>#REF!</v>
      </c>
    </row>
    <row r="298" spans="1:11" ht="20.25" customHeight="1" x14ac:dyDescent="0.15">
      <c r="A298" s="131">
        <v>411</v>
      </c>
      <c r="B298" s="132" t="str">
        <f>VLOOKUP(A298,数据库!A:H,2,FALSE)</f>
        <v>协议板/CN4/GND</v>
      </c>
      <c r="C298" s="132" t="str">
        <f>VLOOKUP(A298,数据库!A:H,3,FALSE)</f>
        <v>KF/4</v>
      </c>
      <c r="D298" s="132" t="str">
        <f>VLOOKUP(A298,数据库!A:H,6,FALSE)</f>
        <v>红针/(遥370：蓝针)</v>
      </c>
      <c r="E298" s="132" t="str">
        <f>VLOOKUP(A298,数据库!A:H,7,FALSE)</f>
        <v>半剥6.5</v>
      </c>
      <c r="F298" s="132" t="str">
        <f>VLOOKUP(A298,数据库!A:H,4,FALSE)</f>
        <v>访客功能</v>
      </c>
      <c r="G298" s="7" t="str">
        <f>VLOOKUP(A298,数据库!A:H,5,FALSE)</f>
        <v>0.5黑</v>
      </c>
      <c r="H298" s="7" t="e">
        <f>VLOOKUP(A298,数据库!A:J,12,FALSE)</f>
        <v>#REF!</v>
      </c>
      <c r="I298" s="7">
        <f>VLOOKUP(A298,数据库!A:I,8,FALSE)</f>
        <v>0</v>
      </c>
      <c r="J298" s="7">
        <f>VLOOKUP(A298,数据库!A:I,9,FALSE)</f>
        <v>0</v>
      </c>
      <c r="K298" s="7" t="e">
        <f>VLOOKUP(A298,数据库!A:I,10,FALSE)</f>
        <v>#REF!</v>
      </c>
    </row>
    <row r="299" spans="1:11" ht="20.25" customHeight="1" x14ac:dyDescent="0.15">
      <c r="A299" s="131">
        <v>412</v>
      </c>
      <c r="B299" s="132" t="str">
        <f>VLOOKUP(A299,数据库!A:H,2,FALSE)</f>
        <v>协议板/CN2/CAN2H</v>
      </c>
      <c r="C299" s="132" t="str">
        <f>VLOOKUP(A299,数据库!A:H,3,FALSE)</f>
        <v>KJ/1</v>
      </c>
      <c r="D299" s="132" t="str">
        <f>VLOOKUP(A299,数据库!A:H,6,FALSE)</f>
        <v>红针</v>
      </c>
      <c r="E299" s="132" t="str">
        <f>VLOOKUP(A299,数据库!A:H,7,FALSE)</f>
        <v>5556T</v>
      </c>
      <c r="F299" s="132" t="str">
        <f>VLOOKUP(A299,数据库!A:H,4,FALSE)</f>
        <v>访客功能</v>
      </c>
      <c r="G299" s="7" t="str">
        <f>VLOOKUP(A299,数据库!A:H,5,FALSE)</f>
        <v>0.5黑</v>
      </c>
      <c r="H299" s="7" t="e">
        <f>VLOOKUP(A299,数据库!A:J,12,FALSE)</f>
        <v>#REF!</v>
      </c>
      <c r="I299" s="7">
        <f>VLOOKUP(A299,数据库!A:I,8,FALSE)</f>
        <v>0</v>
      </c>
      <c r="J299" s="7">
        <f>VLOOKUP(A299,数据库!A:I,9,FALSE)</f>
        <v>0</v>
      </c>
      <c r="K299" s="7" t="e">
        <f>VLOOKUP(A299,数据库!A:I,10,FALSE)</f>
        <v>#REF!</v>
      </c>
    </row>
    <row r="300" spans="1:11" ht="20.25" customHeight="1" x14ac:dyDescent="0.15">
      <c r="A300" s="131">
        <v>413</v>
      </c>
      <c r="B300" s="132" t="str">
        <f>VLOOKUP(A300,数据库!A:H,2,FALSE)</f>
        <v>协议板/CN2/CAN2L</v>
      </c>
      <c r="C300" s="132" t="str">
        <f>VLOOKUP(A300,数据库!A:H,3,FALSE)</f>
        <v>KJ/2</v>
      </c>
      <c r="D300" s="132" t="str">
        <f>VLOOKUP(A300,数据库!A:H,6,FALSE)</f>
        <v>红针</v>
      </c>
      <c r="E300" s="132" t="str">
        <f>VLOOKUP(A300,数据库!A:H,7,FALSE)</f>
        <v>5556T</v>
      </c>
      <c r="F300" s="132" t="str">
        <f>VLOOKUP(A300,数据库!A:H,4,FALSE)</f>
        <v>访客功能</v>
      </c>
      <c r="G300" s="7" t="str">
        <f>VLOOKUP(A300,数据库!A:H,5,FALSE)</f>
        <v>0.5黑</v>
      </c>
      <c r="H300" s="7" t="e">
        <f>VLOOKUP(A300,数据库!A:J,12,FALSE)</f>
        <v>#REF!</v>
      </c>
      <c r="I300" s="7">
        <f>VLOOKUP(A300,数据库!A:I,8,FALSE)</f>
        <v>0</v>
      </c>
      <c r="J300" s="7">
        <f>VLOOKUP(A300,数据库!A:I,9,FALSE)</f>
        <v>0</v>
      </c>
      <c r="K300" s="7" t="e">
        <f>VLOOKUP(A300,数据库!A:I,10,FALSE)</f>
        <v>#REF!</v>
      </c>
    </row>
    <row r="301" spans="1:11" ht="20.25" customHeight="1" x14ac:dyDescent="0.15">
      <c r="A301" s="131">
        <v>414</v>
      </c>
      <c r="B301" s="132" t="str">
        <f>VLOOKUP(A301,数据库!A:H,2,FALSE)</f>
        <v>协议板/CN2/+24V</v>
      </c>
      <c r="C301" s="132" t="str">
        <f>VLOOKUP(A301,数据库!A:H,3,FALSE)</f>
        <v>KJ/3</v>
      </c>
      <c r="D301" s="132" t="str">
        <f>VLOOKUP(A301,数据库!A:H,6,FALSE)</f>
        <v>红针</v>
      </c>
      <c r="E301" s="132" t="str">
        <f>VLOOKUP(A301,数据库!A:H,7,FALSE)</f>
        <v>5556T</v>
      </c>
      <c r="F301" s="132" t="str">
        <f>VLOOKUP(A301,数据库!A:H,4,FALSE)</f>
        <v>访客功能</v>
      </c>
      <c r="G301" s="7" t="str">
        <f>VLOOKUP(A301,数据库!A:H,5,FALSE)</f>
        <v>0.5黑</v>
      </c>
      <c r="H301" s="7" t="e">
        <f>VLOOKUP(A301,数据库!A:J,12,FALSE)</f>
        <v>#REF!</v>
      </c>
      <c r="I301" s="7">
        <f>VLOOKUP(A301,数据库!A:I,8,FALSE)</f>
        <v>0</v>
      </c>
      <c r="J301" s="7">
        <f>VLOOKUP(A301,数据库!A:I,9,FALSE)</f>
        <v>0</v>
      </c>
      <c r="K301" s="7" t="e">
        <f>VLOOKUP(A301,数据库!A:I,10,FALSE)</f>
        <v>#REF!</v>
      </c>
    </row>
    <row r="302" spans="1:11" ht="20.25" customHeight="1" x14ac:dyDescent="0.15">
      <c r="A302" s="131">
        <v>415</v>
      </c>
      <c r="B302" s="132" t="str">
        <f>VLOOKUP(A302,数据库!A:H,2,FALSE)</f>
        <v>协议板/CN2/GND</v>
      </c>
      <c r="C302" s="132" t="str">
        <f>VLOOKUP(A302,数据库!A:H,3,FALSE)</f>
        <v>KJ/4</v>
      </c>
      <c r="D302" s="132" t="str">
        <f>VLOOKUP(A302,数据库!A:H,6,FALSE)</f>
        <v>红针</v>
      </c>
      <c r="E302" s="132" t="str">
        <f>VLOOKUP(A302,数据库!A:H,7,FALSE)</f>
        <v>5556T</v>
      </c>
      <c r="F302" s="132" t="str">
        <f>VLOOKUP(A302,数据库!A:H,4,FALSE)</f>
        <v>访客功能</v>
      </c>
      <c r="G302" s="7" t="str">
        <f>VLOOKUP(A302,数据库!A:H,5,FALSE)</f>
        <v>0.5黑</v>
      </c>
      <c r="H302" s="7" t="e">
        <f>VLOOKUP(A302,数据库!A:J,12,FALSE)</f>
        <v>#REF!</v>
      </c>
      <c r="I302" s="7">
        <f>VLOOKUP(A302,数据库!A:I,8,FALSE)</f>
        <v>0</v>
      </c>
      <c r="J302" s="7">
        <f>VLOOKUP(A302,数据库!A:I,9,FALSE)</f>
        <v>0</v>
      </c>
      <c r="K302" s="7" t="e">
        <f>VLOOKUP(A302,数据库!A:I,10,FALSE)</f>
        <v>#REF!</v>
      </c>
    </row>
    <row r="303" spans="1:11" ht="20.25" customHeight="1" x14ac:dyDescent="0.15">
      <c r="A303" s="7">
        <v>416</v>
      </c>
      <c r="B303" s="1" t="str">
        <f>VLOOKUP(A303,数据库!A:H,2,FALSE)</f>
        <v>KGY4/L</v>
      </c>
      <c r="C303" s="1" t="str">
        <f>VLOOKUP(A303,数据库!A:H,3,FALSE)</f>
        <v>QFB2/2</v>
      </c>
      <c r="D303" s="1" t="str">
        <f>VLOOKUP(A303,数据库!A:H,6,FALSE)</f>
        <v>红4(异步货梯时+≥3吨-435：蓝4</v>
      </c>
      <c r="E303" s="1" t="str">
        <f>VLOOKUP(A303,数据库!A:H,7,FALSE)</f>
        <v>51:蓝针</v>
      </c>
      <c r="F303" s="1" t="str">
        <f>VLOOKUP(A303,数据库!A:H,4,FALSE)</f>
        <v>异步货梯</v>
      </c>
      <c r="G303" s="7" t="str">
        <f>VLOOKUP(A303,数据库!A:H,5,FALSE)</f>
        <v>0.75黑</v>
      </c>
      <c r="H303" s="7" t="e">
        <f>VLOOKUP(A303,数据库!A:J,12,FALSE)</f>
        <v>#REF!</v>
      </c>
      <c r="I303" s="7">
        <f>VLOOKUP(A303,数据库!A:I,8,FALSE)</f>
        <v>0</v>
      </c>
      <c r="J303" s="7">
        <f>VLOOKUP(A303,数据库!A:I,9,FALSE)</f>
        <v>0</v>
      </c>
      <c r="K303" s="7" t="e">
        <f>VLOOKUP(A303,数据库!A:I,10,FALSE)</f>
        <v>#REF!</v>
      </c>
    </row>
    <row r="304" spans="1:11" ht="20.25" customHeight="1" x14ac:dyDescent="0.15">
      <c r="A304" s="7">
        <v>417</v>
      </c>
      <c r="B304" s="1" t="str">
        <f>VLOOKUP(A304,数据库!A:H,2,FALSE)</f>
        <v>KGY4/N</v>
      </c>
      <c r="C304" s="1" t="str">
        <f>VLOOKUP(A304,数据库!A:H,3,FALSE)</f>
        <v>QFB2/HN</v>
      </c>
      <c r="D304" s="1" t="str">
        <f>VLOOKUP(A304,数据库!A:H,6,FALSE)</f>
        <v>红4(异步货梯时+≥3吨-436：蓝4</v>
      </c>
      <c r="E304" s="1" t="str">
        <f>VLOOKUP(A304,数据库!A:H,7,FALSE)</f>
        <v>52:蓝针</v>
      </c>
      <c r="F304" s="1" t="str">
        <f>VLOOKUP(A304,数据库!A:H,4,FALSE)</f>
        <v>异步货梯</v>
      </c>
      <c r="G304" s="7" t="str">
        <f>VLOOKUP(A304,数据库!A:H,5,FALSE)</f>
        <v>0.75黑</v>
      </c>
      <c r="H304" s="7" t="e">
        <f>VLOOKUP(A304,数据库!A:J,12,FALSE)</f>
        <v>#REF!</v>
      </c>
      <c r="I304" s="7">
        <f>VLOOKUP(A304,数据库!A:I,8,FALSE)</f>
        <v>0</v>
      </c>
      <c r="J304" s="7">
        <f>VLOOKUP(A304,数据库!A:I,9,FALSE)</f>
        <v>0</v>
      </c>
      <c r="K304" s="7" t="e">
        <f>VLOOKUP(A304,数据库!A:I,10,FALSE)</f>
        <v>#REF!</v>
      </c>
    </row>
    <row r="305" spans="1:11" ht="20.25" customHeight="1" x14ac:dyDescent="0.15">
      <c r="A305" s="7">
        <v>418</v>
      </c>
      <c r="B305" s="1" t="str">
        <f>VLOOKUP(A305,数据库!A:H,2,FALSE)</f>
        <v>KGY4/PE</v>
      </c>
      <c r="C305" s="1" t="str">
        <f>VLOOKUP(A305,数据库!A:H,3,FALSE)</f>
        <v>PE</v>
      </c>
      <c r="D305" s="1" t="str">
        <f>VLOOKUP(A305,数据库!A:H,6,FALSE)</f>
        <v>蓝3</v>
      </c>
      <c r="E305" s="1" t="str">
        <f>VLOOKUP(A305,数据库!A:H,7,FALSE)</f>
        <v>蓝6圆</v>
      </c>
      <c r="F305" s="1" t="str">
        <f>VLOOKUP(A305,数据库!A:H,4,FALSE)</f>
        <v>异步货梯</v>
      </c>
      <c r="G305" s="7" t="str">
        <f>VLOOKUP(A305,数据库!A:H,5,FALSE)</f>
        <v>2.5黄绿</v>
      </c>
      <c r="H305" s="7" t="e">
        <f>VLOOKUP(A305,数据库!A:J,12,FALSE)</f>
        <v>#REF!</v>
      </c>
      <c r="I305" s="7">
        <f>VLOOKUP(A305,数据库!A:I,8,FALSE)</f>
        <v>0</v>
      </c>
      <c r="J305" s="7">
        <f>VLOOKUP(A305,数据库!A:I,9,FALSE)</f>
        <v>0</v>
      </c>
      <c r="K305" s="7" t="e">
        <f>VLOOKUP(A305,数据库!A:I,10,FALSE)</f>
        <v>#REF!</v>
      </c>
    </row>
    <row r="306" spans="1:11" ht="20.25" customHeight="1" x14ac:dyDescent="0.15">
      <c r="A306" s="7">
        <v>419</v>
      </c>
      <c r="B306" s="1" t="str">
        <f>VLOOKUP(A306,数据库!A:H,2,FALSE)</f>
        <v>KGY4/+V</v>
      </c>
      <c r="C306" s="1" t="str">
        <f>VLOOKUP(A306,数据库!A:H,3,FALSE)</f>
        <v>延时板/P24</v>
      </c>
      <c r="D306" s="1" t="str">
        <f>VLOOKUP(A306,数据库!A:H,6,FALSE)</f>
        <v>420：蓝4</v>
      </c>
      <c r="E306" s="1" t="str">
        <f>VLOOKUP(A306,数据库!A:H,7,FALSE)</f>
        <v>红针</v>
      </c>
      <c r="F306" s="1" t="str">
        <f>VLOOKUP(A306,数据库!A:H,4,FALSE)</f>
        <v>异步货梯</v>
      </c>
      <c r="G306" s="7" t="str">
        <f>VLOOKUP(A306,数据库!A:H,5,FALSE)</f>
        <v>0.5黑</v>
      </c>
      <c r="H306" s="7" t="e">
        <f>VLOOKUP(A306,数据库!A:J,12,FALSE)</f>
        <v>#REF!</v>
      </c>
      <c r="I306" s="7">
        <f>VLOOKUP(A306,数据库!A:I,8,FALSE)</f>
        <v>0</v>
      </c>
      <c r="J306" s="7">
        <f>VLOOKUP(A306,数据库!A:I,9,FALSE)</f>
        <v>0</v>
      </c>
      <c r="K306" s="7" t="e">
        <f>VLOOKUP(A306,数据库!A:I,10,FALSE)</f>
        <v>#REF!</v>
      </c>
    </row>
    <row r="307" spans="1:11" ht="20.25" customHeight="1" x14ac:dyDescent="0.15">
      <c r="A307" s="7">
        <v>420</v>
      </c>
      <c r="B307" s="1" t="str">
        <f>VLOOKUP(A307,数据库!A:H,2,FALSE)</f>
        <v>KGY4/+V</v>
      </c>
      <c r="C307" s="1" t="str">
        <f>VLOOKUP(A307,数据库!A:H,3,FALSE)</f>
        <v>JSQ/2</v>
      </c>
      <c r="D307" s="1" t="str">
        <f>VLOOKUP(A307,数据库!A:H,6,FALSE)</f>
        <v>419：蓝4</v>
      </c>
      <c r="E307" s="1" t="str">
        <f>VLOOKUP(A307,数据库!A:H,7,FALSE)</f>
        <v>536</v>
      </c>
      <c r="F307" s="1" t="str">
        <f>VLOOKUP(A307,数据库!A:H,4,FALSE)</f>
        <v>异步货梯</v>
      </c>
      <c r="G307" s="7" t="str">
        <f>VLOOKUP(A307,数据库!A:H,5,FALSE)</f>
        <v>0.5黑</v>
      </c>
      <c r="H307" s="7" t="e">
        <f>VLOOKUP(A307,数据库!A:J,12,FALSE)</f>
        <v>#REF!</v>
      </c>
      <c r="I307" s="7">
        <f>VLOOKUP(A307,数据库!A:I,8,FALSE)</f>
        <v>0</v>
      </c>
      <c r="J307" s="7">
        <f>VLOOKUP(A307,数据库!A:I,9,FALSE)</f>
        <v>0</v>
      </c>
      <c r="K307" s="7" t="e">
        <f>VLOOKUP(A307,数据库!A:I,10,FALSE)</f>
        <v>#REF!</v>
      </c>
    </row>
    <row r="308" spans="1:11" ht="20.25" customHeight="1" x14ac:dyDescent="0.15">
      <c r="A308" s="7">
        <v>421</v>
      </c>
      <c r="B308" s="1" t="str">
        <f>VLOOKUP(A308,数据库!A:H,2,FALSE)</f>
        <v>KGY4/-V</v>
      </c>
      <c r="C308" s="1" t="str">
        <f>VLOOKUP(A308,数据库!A:H,3,FALSE)</f>
        <v>延时板/GD24</v>
      </c>
      <c r="D308" s="1" t="str">
        <f>VLOOKUP(A308,数据库!A:H,6,FALSE)</f>
        <v>红4</v>
      </c>
      <c r="E308" s="1" t="str">
        <f>VLOOKUP(A308,数据库!A:H,7,FALSE)</f>
        <v>红针</v>
      </c>
      <c r="F308" s="1" t="str">
        <f>VLOOKUP(A308,数据库!A:H,4,FALSE)</f>
        <v>异步货梯</v>
      </c>
      <c r="G308" s="7" t="str">
        <f>VLOOKUP(A308,数据库!A:H,5,FALSE)</f>
        <v>0.5黑</v>
      </c>
      <c r="H308" s="7" t="e">
        <f>VLOOKUP(A308,数据库!A:J,12,FALSE)</f>
        <v>#REF!</v>
      </c>
      <c r="I308" s="7">
        <f>VLOOKUP(A308,数据库!A:I,8,FALSE)</f>
        <v>0</v>
      </c>
      <c r="J308" s="7">
        <f>VLOOKUP(A308,数据库!A:I,9,FALSE)</f>
        <v>0</v>
      </c>
      <c r="K308" s="7" t="e">
        <f>VLOOKUP(A308,数据库!A:I,10,FALSE)</f>
        <v>#REF!</v>
      </c>
    </row>
    <row r="309" spans="1:11" ht="20.25" customHeight="1" x14ac:dyDescent="0.15">
      <c r="A309" s="7">
        <v>422</v>
      </c>
      <c r="B309" s="1" t="str">
        <f>VLOOKUP(A309,数据库!A:H,2,FALSE)</f>
        <v>JSQ/1</v>
      </c>
      <c r="C309" s="1" t="str">
        <f>VLOOKUP(A309,数据库!A:H,3,FALSE)</f>
        <v>FWK/4</v>
      </c>
      <c r="D309" s="1" t="str">
        <f>VLOOKUP(A309,数据库!A:H,6,FALSE)</f>
        <v>536</v>
      </c>
      <c r="E309" s="1" t="str">
        <f>VLOOKUP(A309,数据库!A:H,7,FALSE)</f>
        <v xml:space="preserve">红4 </v>
      </c>
      <c r="F309" s="1" t="str">
        <f>VLOOKUP(A309,数据库!A:H,4,FALSE)</f>
        <v>异步货梯</v>
      </c>
      <c r="G309" s="7" t="str">
        <f>VLOOKUP(A309,数据库!A:H,5,FALSE)</f>
        <v>0.5黑</v>
      </c>
      <c r="H309" s="7" t="e">
        <f>VLOOKUP(A309,数据库!A:J,12,FALSE)</f>
        <v>#REF!</v>
      </c>
      <c r="I309" s="7">
        <f>VLOOKUP(A309,数据库!A:I,8,FALSE)</f>
        <v>0</v>
      </c>
      <c r="J309" s="7">
        <f>VLOOKUP(A309,数据库!A:I,9,FALSE)</f>
        <v>0</v>
      </c>
      <c r="K309" s="7" t="e">
        <f>VLOOKUP(A309,数据库!A:I,10,FALSE)</f>
        <v>#REF!</v>
      </c>
    </row>
    <row r="310" spans="1:11" ht="20.25" customHeight="1" x14ac:dyDescent="0.15">
      <c r="A310" s="7">
        <v>423</v>
      </c>
      <c r="B310" s="1" t="str">
        <f>VLOOKUP(A310,数据库!A:H,2,FALSE)</f>
        <v>JSQ/3</v>
      </c>
      <c r="C310" s="1" t="str">
        <f>VLOOKUP(A310,数据库!A:H,3,FALSE)</f>
        <v>CE5</v>
      </c>
      <c r="D310" s="1" t="str">
        <f>VLOOKUP(A310,数据库!A:H,6,FALSE)</f>
        <v>536</v>
      </c>
      <c r="E310" s="1" t="str">
        <f>VLOOKUP(A310,数据库!A:H,7,FALSE)</f>
        <v>剥13</v>
      </c>
      <c r="F310" s="1" t="str">
        <f>VLOOKUP(A310,数据库!A:H,4,FALSE)</f>
        <v>异步货梯</v>
      </c>
      <c r="G310" s="7" t="str">
        <f>VLOOKUP(A310,数据库!A:H,5,FALSE)</f>
        <v>0.5黑</v>
      </c>
      <c r="H310" s="7" t="e">
        <f>VLOOKUP(A310,数据库!A:J,12,FALSE)</f>
        <v>#REF!</v>
      </c>
      <c r="I310" s="7">
        <f>VLOOKUP(A310,数据库!A:I,8,FALSE)</f>
        <v>0</v>
      </c>
      <c r="J310" s="7">
        <f>VLOOKUP(A310,数据库!A:I,9,FALSE)</f>
        <v>0</v>
      </c>
      <c r="K310" s="7" t="e">
        <f>VLOOKUP(A310,数据库!A:I,10,FALSE)</f>
        <v>#REF!</v>
      </c>
    </row>
    <row r="311" spans="1:11" ht="20.25" customHeight="1" x14ac:dyDescent="0.15">
      <c r="A311" s="7">
        <v>424</v>
      </c>
      <c r="B311" s="1" t="str">
        <f>VLOOKUP(A311,数据库!A:H,2,FALSE)</f>
        <v>JSQ/4</v>
      </c>
      <c r="C311" s="1" t="str">
        <f>VLOOKUP(A311,数据库!A:H,3,FALSE)</f>
        <v>FWK/3</v>
      </c>
      <c r="D311" s="1" t="str">
        <f>VLOOKUP(A311,数据库!A:H,6,FALSE)</f>
        <v>536</v>
      </c>
      <c r="E311" s="1" t="str">
        <f>VLOOKUP(A311,数据库!A:H,7,FALSE)</f>
        <v xml:space="preserve">红4 </v>
      </c>
      <c r="F311" s="1" t="str">
        <f>VLOOKUP(A311,数据库!A:H,4,FALSE)</f>
        <v>异步货梯</v>
      </c>
      <c r="G311" s="7" t="str">
        <f>VLOOKUP(A311,数据库!A:H,5,FALSE)</f>
        <v>0.5黑</v>
      </c>
      <c r="H311" s="7" t="e">
        <f>VLOOKUP(A311,数据库!A:J,12,FALSE)</f>
        <v>#REF!</v>
      </c>
      <c r="I311" s="7">
        <f>VLOOKUP(A311,数据库!A:I,8,FALSE)</f>
        <v>0</v>
      </c>
      <c r="J311" s="7">
        <f>VLOOKUP(A311,数据库!A:I,9,FALSE)</f>
        <v>0</v>
      </c>
      <c r="K311" s="7" t="e">
        <f>VLOOKUP(A311,数据库!A:I,10,FALSE)</f>
        <v>#REF!</v>
      </c>
    </row>
    <row r="312" spans="1:11" ht="20.25" customHeight="1" x14ac:dyDescent="0.15">
      <c r="A312" s="7">
        <v>425</v>
      </c>
      <c r="B312" s="1" t="str">
        <f>VLOOKUP(A312,数据库!A:H,2,FALSE)</f>
        <v>JSQ/5</v>
      </c>
      <c r="C312" s="1" t="str">
        <f>VLOOKUP(A312,数据库!A:H,3,FALSE)</f>
        <v>延时板/GND</v>
      </c>
      <c r="D312" s="1" t="str">
        <f>VLOOKUP(A312,数据库!A:H,6,FALSE)</f>
        <v>536</v>
      </c>
      <c r="E312" s="1" t="str">
        <f>VLOOKUP(A312,数据库!A:H,7,FALSE)</f>
        <v>红针</v>
      </c>
      <c r="F312" s="1" t="str">
        <f>VLOOKUP(A312,数据库!A:H,4,FALSE)</f>
        <v>异步货梯</v>
      </c>
      <c r="G312" s="7" t="str">
        <f>VLOOKUP(A312,数据库!A:H,5,FALSE)</f>
        <v>0.5黑</v>
      </c>
      <c r="H312" s="7" t="e">
        <f>VLOOKUP(A312,数据库!A:J,12,FALSE)</f>
        <v>#REF!</v>
      </c>
      <c r="I312" s="7">
        <f>VLOOKUP(A312,数据库!A:I,8,FALSE)</f>
        <v>0</v>
      </c>
      <c r="J312" s="7">
        <f>VLOOKUP(A312,数据库!A:I,9,FALSE)</f>
        <v>0</v>
      </c>
      <c r="K312" s="7" t="e">
        <f>VLOOKUP(A312,数据库!A:I,10,FALSE)</f>
        <v>#REF!</v>
      </c>
    </row>
    <row r="313" spans="1:11" ht="20.25" customHeight="1" x14ac:dyDescent="0.15">
      <c r="A313" s="7">
        <v>426</v>
      </c>
      <c r="B313" s="1" t="str">
        <f>VLOOKUP(A313,数据库!A:H,2,FALSE)</f>
        <v>JSQ/6</v>
      </c>
      <c r="C313" s="1" t="str">
        <f>VLOOKUP(A313,数据库!A:H,3,FALSE)</f>
        <v>PE</v>
      </c>
      <c r="D313" s="1" t="str">
        <f>VLOOKUP(A313,数据库!A:H,6,FALSE)</f>
        <v>536</v>
      </c>
      <c r="E313" s="1" t="str">
        <f>VLOOKUP(A313,数据库!A:H,7,FALSE)</f>
        <v>蓝6圆</v>
      </c>
      <c r="F313" s="1" t="str">
        <f>VLOOKUP(A313,数据库!A:H,4,FALSE)</f>
        <v>异步货梯</v>
      </c>
      <c r="G313" s="7" t="str">
        <f>VLOOKUP(A313,数据库!A:H,5,FALSE)</f>
        <v>2.5黄绿</v>
      </c>
      <c r="H313" s="7" t="e">
        <f>VLOOKUP(A313,数据库!A:J,12,FALSE)</f>
        <v>#REF!</v>
      </c>
      <c r="I313" s="7">
        <f>VLOOKUP(A313,数据库!A:I,8,FALSE)</f>
        <v>0</v>
      </c>
      <c r="J313" s="7">
        <f>VLOOKUP(A313,数据库!A:I,9,FALSE)</f>
        <v>0</v>
      </c>
      <c r="K313" s="7" t="e">
        <f>VLOOKUP(A313,数据库!A:I,10,FALSE)</f>
        <v>#REF!</v>
      </c>
    </row>
    <row r="314" spans="1:11" ht="20.25" customHeight="1" x14ac:dyDescent="0.15">
      <c r="A314" s="7">
        <v>427</v>
      </c>
      <c r="B314" s="1" t="str">
        <f>VLOOKUP(A314,数据库!A:H,2,FALSE)</f>
        <v>JSQ/7</v>
      </c>
      <c r="C314" s="1" t="str">
        <f>VLOOKUP(A314,数据库!A:H,3,FALSE)</f>
        <v>XS/4</v>
      </c>
      <c r="D314" s="1" t="str">
        <f>VLOOKUP(A314,数据库!A:H,6,FALSE)</f>
        <v>536</v>
      </c>
      <c r="E314" s="1" t="str">
        <f>VLOOKUP(A314,数据库!A:H,7,FALSE)</f>
        <v>5556T</v>
      </c>
      <c r="F314" s="1" t="str">
        <f>VLOOKUP(A314,数据库!A:H,4,FALSE)</f>
        <v>异步货梯</v>
      </c>
      <c r="G314" s="7" t="str">
        <f>VLOOKUP(A314,数据库!A:H,5,FALSE)</f>
        <v>0.5黑</v>
      </c>
      <c r="H314" s="7" t="e">
        <f>VLOOKUP(A314,数据库!A:J,12,FALSE)</f>
        <v>#REF!</v>
      </c>
      <c r="I314" s="7">
        <f>VLOOKUP(A314,数据库!A:I,8,FALSE)</f>
        <v>0</v>
      </c>
      <c r="J314" s="7">
        <f>VLOOKUP(A314,数据库!A:I,9,FALSE)</f>
        <v>0</v>
      </c>
      <c r="K314" s="7" t="e">
        <f>VLOOKUP(A314,数据库!A:I,10,FALSE)</f>
        <v>#REF!</v>
      </c>
    </row>
    <row r="315" spans="1:11" ht="20.25" customHeight="1" x14ac:dyDescent="0.15">
      <c r="A315" s="7">
        <v>428</v>
      </c>
      <c r="B315" s="1" t="str">
        <f>VLOOKUP(A315,数据库!A:H,2,FALSE)</f>
        <v>JSQ/8</v>
      </c>
      <c r="C315" s="1" t="str">
        <f>VLOOKUP(A315,数据库!A:H,3,FALSE)</f>
        <v>FTK/1</v>
      </c>
      <c r="D315" s="1" t="str">
        <f>VLOOKUP(A315,数据库!A:H,6,FALSE)</f>
        <v>536</v>
      </c>
      <c r="E315" s="1" t="str">
        <f>VLOOKUP(A315,数据库!A:H,7,FALSE)</f>
        <v>红4</v>
      </c>
      <c r="F315" s="1" t="str">
        <f>VLOOKUP(A315,数据库!A:H,4,FALSE)</f>
        <v>异步货梯</v>
      </c>
      <c r="G315" s="7" t="str">
        <f>VLOOKUP(A315,数据库!A:H,5,FALSE)</f>
        <v>0.5黑</v>
      </c>
      <c r="H315" s="7" t="e">
        <f>VLOOKUP(A315,数据库!A:J,12,FALSE)</f>
        <v>#REF!</v>
      </c>
      <c r="I315" s="7">
        <f>VLOOKUP(A315,数据库!A:I,8,FALSE)</f>
        <v>0</v>
      </c>
      <c r="J315" s="7">
        <f>VLOOKUP(A315,数据库!A:I,9,FALSE)</f>
        <v>0</v>
      </c>
      <c r="K315" s="7" t="e">
        <f>VLOOKUP(A315,数据库!A:I,10,FALSE)</f>
        <v>#REF!</v>
      </c>
    </row>
    <row r="316" spans="1:11" ht="20.25" customHeight="1" x14ac:dyDescent="0.15">
      <c r="A316" s="7">
        <v>429</v>
      </c>
      <c r="B316" s="1" t="str">
        <f>VLOOKUP(A316,数据库!A:H,2,FALSE)</f>
        <v>GRU/S5</v>
      </c>
      <c r="C316" s="1" t="str">
        <f>VLOOKUP(A316,数据库!A:H,3,FALSE)</f>
        <v>延时板/24V</v>
      </c>
      <c r="D316" s="1" t="str">
        <f>VLOOKUP(A316,数据库!A:H,6,FALSE)</f>
        <v>红针</v>
      </c>
      <c r="E316" s="1" t="str">
        <f>VLOOKUP(A316,数据库!A:H,7,FALSE)</f>
        <v>红针</v>
      </c>
      <c r="F316" s="1" t="str">
        <f>VLOOKUP(A316,数据库!A:H,4,FALSE)</f>
        <v>异步货梯</v>
      </c>
      <c r="G316" s="7" t="str">
        <f>VLOOKUP(A316,数据库!A:H,5,FALSE)</f>
        <v>0.5黑</v>
      </c>
      <c r="H316" s="7" t="e">
        <f>VLOOKUP(A316,数据库!A:J,12,FALSE)</f>
        <v>#REF!</v>
      </c>
      <c r="I316" s="7">
        <f>VLOOKUP(A316,数据库!A:I,8,FALSE)</f>
        <v>0</v>
      </c>
      <c r="J316" s="7">
        <f>VLOOKUP(A316,数据库!A:I,9,FALSE)</f>
        <v>0</v>
      </c>
      <c r="K316" s="7" t="e">
        <f>VLOOKUP(A316,数据库!A:I,10,FALSE)</f>
        <v>#REF!</v>
      </c>
    </row>
    <row r="317" spans="1:11" ht="20.25" customHeight="1" x14ac:dyDescent="0.15">
      <c r="A317" s="7">
        <v>430</v>
      </c>
      <c r="B317" s="1" t="str">
        <f>VLOOKUP(A317,数据库!A:H,2,FALSE)</f>
        <v>GRU/S6</v>
      </c>
      <c r="C317" s="1" t="str">
        <f>VLOOKUP(A317,数据库!A:H,3,FALSE)</f>
        <v>XS/3</v>
      </c>
      <c r="D317" s="1" t="str">
        <f>VLOOKUP(A317,数据库!A:H,6,FALSE)</f>
        <v>红针</v>
      </c>
      <c r="E317" s="1" t="str">
        <f>VLOOKUP(A317,数据库!A:H,7,FALSE)</f>
        <v>5556T</v>
      </c>
      <c r="F317" s="1" t="str">
        <f>VLOOKUP(A317,数据库!A:H,4,FALSE)</f>
        <v>异步货梯</v>
      </c>
      <c r="G317" s="7" t="str">
        <f>VLOOKUP(A317,数据库!A:H,5,FALSE)</f>
        <v>0.5黑</v>
      </c>
      <c r="H317" s="7" t="e">
        <f>VLOOKUP(A317,数据库!A:J,12,FALSE)</f>
        <v>#REF!</v>
      </c>
      <c r="I317" s="7">
        <f>VLOOKUP(A317,数据库!A:I,8,FALSE)</f>
        <v>0</v>
      </c>
      <c r="J317" s="7">
        <f>VLOOKUP(A317,数据库!A:I,9,FALSE)</f>
        <v>0</v>
      </c>
      <c r="K317" s="7" t="e">
        <f>VLOOKUP(A317,数据库!A:I,10,FALSE)</f>
        <v>#REF!</v>
      </c>
    </row>
    <row r="318" spans="1:11" ht="20.25" customHeight="1" x14ac:dyDescent="0.15">
      <c r="A318" s="7">
        <v>431</v>
      </c>
      <c r="B318" s="1" t="str">
        <f>VLOOKUP(A318,数据库!A:H,2,FALSE)</f>
        <v>MSC/53</v>
      </c>
      <c r="C318" s="1" t="str">
        <f>VLOOKUP(A318,数据库!A:H,3,FALSE)</f>
        <v>CE24</v>
      </c>
      <c r="D318" s="1" t="str">
        <f>VLOOKUP(A318,数据库!A:H,6,FALSE)</f>
        <v xml:space="preserve">红4 </v>
      </c>
      <c r="E318" s="1" t="str">
        <f>VLOOKUP(A318,数据库!A:H,7,FALSE)</f>
        <v>剥13</v>
      </c>
      <c r="F318" s="1" t="str">
        <f>VLOOKUP(A318,数据库!A:H,4,FALSE)</f>
        <v>异步货梯</v>
      </c>
      <c r="G318" s="7" t="str">
        <f>VLOOKUP(A318,数据库!A:H,5,FALSE)</f>
        <v>0.5黑</v>
      </c>
      <c r="H318" s="7" t="e">
        <f>VLOOKUP(A318,数据库!A:J,12,FALSE)</f>
        <v>#REF!</v>
      </c>
      <c r="I318" s="7">
        <f>VLOOKUP(A318,数据库!A:I,8,FALSE)</f>
        <v>0</v>
      </c>
      <c r="J318" s="7">
        <f>VLOOKUP(A318,数据库!A:I,9,FALSE)</f>
        <v>0</v>
      </c>
      <c r="K318" s="7" t="e">
        <f>VLOOKUP(A318,数据库!A:I,10,FALSE)</f>
        <v>#REF!</v>
      </c>
    </row>
    <row r="319" spans="1:11" ht="20.25" customHeight="1" x14ac:dyDescent="0.15">
      <c r="A319" s="7">
        <v>432</v>
      </c>
      <c r="B319" s="1" t="str">
        <f>VLOOKUP(A319,数据库!A:H,2,FALSE)</f>
        <v>MSC/54</v>
      </c>
      <c r="C319" s="1" t="str">
        <f>VLOOKUP(A319,数据库!A:H,3,FALSE)</f>
        <v>GRU/SZ</v>
      </c>
      <c r="D319" s="1" t="str">
        <f>VLOOKUP(A319,数据库!A:H,6,FALSE)</f>
        <v>红4</v>
      </c>
      <c r="E319" s="1" t="str">
        <f>VLOOKUP(A319,数据库!A:H,7,FALSE)</f>
        <v xml:space="preserve">红针 </v>
      </c>
      <c r="F319" s="1" t="str">
        <f>VLOOKUP(A319,数据库!A:H,4,FALSE)</f>
        <v>异步货梯</v>
      </c>
      <c r="G319" s="7" t="str">
        <f>VLOOKUP(A319,数据库!A:H,5,FALSE)</f>
        <v>0.5黑</v>
      </c>
      <c r="H319" s="7" t="e">
        <f>VLOOKUP(A319,数据库!A:J,12,FALSE)</f>
        <v>#REF!</v>
      </c>
      <c r="I319" s="7">
        <f>VLOOKUP(A319,数据库!A:I,8,FALSE)</f>
        <v>0</v>
      </c>
      <c r="J319" s="7">
        <f>VLOOKUP(A319,数据库!A:I,9,FALSE)</f>
        <v>0</v>
      </c>
      <c r="K319" s="7" t="e">
        <f>VLOOKUP(A319,数据库!A:I,10,FALSE)</f>
        <v>#REF!</v>
      </c>
    </row>
    <row r="320" spans="1:11" ht="20.25" customHeight="1" x14ac:dyDescent="0.15">
      <c r="A320" s="7">
        <v>433</v>
      </c>
      <c r="B320" s="1" t="str">
        <f>VLOOKUP(A320,数据库!A:H,2,FALSE)</f>
        <v>FTK/1</v>
      </c>
      <c r="C320" s="1" t="str">
        <f>VLOOKUP(A320,数据库!A:H,3,FALSE)</f>
        <v>PLD/2</v>
      </c>
      <c r="D320" s="1" t="str">
        <f>VLOOKUP(A320,数据库!A:H,6,FALSE)</f>
        <v>红4</v>
      </c>
      <c r="E320" s="1" t="str">
        <f>VLOOKUP(A320,数据库!A:H,7,FALSE)</f>
        <v>半剥8</v>
      </c>
      <c r="F320" s="1" t="str">
        <f>VLOOKUP(A320,数据库!A:H,4,FALSE)</f>
        <v>钢带梯/异步货梯</v>
      </c>
      <c r="G320" s="7" t="str">
        <f>VLOOKUP(A320,数据库!A:H,5,FALSE)</f>
        <v>0.5黑</v>
      </c>
      <c r="H320" s="7" t="e">
        <f>VLOOKUP(A320,数据库!A:J,12,FALSE)</f>
        <v>#REF!</v>
      </c>
      <c r="I320" s="7">
        <f>VLOOKUP(A320,数据库!A:I,8,FALSE)</f>
        <v>0</v>
      </c>
      <c r="J320" s="7">
        <f>VLOOKUP(A320,数据库!A:I,9,FALSE)</f>
        <v>0</v>
      </c>
      <c r="K320" s="7" t="e">
        <f>VLOOKUP(A320,数据库!A:I,10,FALSE)</f>
        <v>#REF!</v>
      </c>
    </row>
    <row r="321" spans="1:11" ht="20.25" customHeight="1" x14ac:dyDescent="0.15">
      <c r="A321" s="7">
        <v>434</v>
      </c>
      <c r="B321" s="1" t="str">
        <f>VLOOKUP(A321,数据库!A:H,2,FALSE)</f>
        <v>FJSA/13</v>
      </c>
      <c r="C321" s="1" t="str">
        <f>VLOOKUP(A321,数据库!A:H,3,FALSE)</f>
        <v>CE5</v>
      </c>
      <c r="D321" s="1" t="str">
        <f>VLOOKUP(A321,数据库!A:H,6,FALSE)</f>
        <v>423：蓝4</v>
      </c>
      <c r="E321" s="1" t="str">
        <f>VLOOKUP(A321,数据库!A:H,7,FALSE)</f>
        <v>半剥13</v>
      </c>
      <c r="F321" s="1" t="str">
        <f>VLOOKUP(A321,数据库!A:H,4,FALSE)</f>
        <v>钢带梯/异步货梯</v>
      </c>
      <c r="G321" s="7" t="str">
        <f>VLOOKUP(A321,数据库!A:H,5,FALSE)</f>
        <v>0.5黑</v>
      </c>
      <c r="H321" s="7" t="e">
        <f>VLOOKUP(A321,数据库!A:J,12,FALSE)</f>
        <v>#REF!</v>
      </c>
      <c r="I321" s="7">
        <f>VLOOKUP(A321,数据库!A:I,8,FALSE)</f>
        <v>0</v>
      </c>
      <c r="J321" s="7">
        <f>VLOOKUP(A321,数据库!A:I,9,FALSE)</f>
        <v>0</v>
      </c>
      <c r="K321" s="7" t="e">
        <f>VLOOKUP(A321,数据库!A:I,10,FALSE)</f>
        <v>#REF!</v>
      </c>
    </row>
    <row r="322" spans="1:11" ht="20.25" customHeight="1" x14ac:dyDescent="0.15">
      <c r="A322" s="7">
        <v>434.1</v>
      </c>
      <c r="B322" s="1" t="str">
        <f>VLOOKUP(A322,数据库!A:H,2,FALSE)</f>
        <v>PLD/1</v>
      </c>
      <c r="C322" s="1" t="str">
        <f>VLOOKUP(A322,数据库!A:H,3,FALSE)</f>
        <v>CE5</v>
      </c>
      <c r="D322" s="1" t="str">
        <f>VLOOKUP(A322,数据库!A:H,6,FALSE)</f>
        <v>半剥8</v>
      </c>
      <c r="E322" s="1" t="str">
        <f>VLOOKUP(A322,数据库!A:H,7,FALSE)</f>
        <v>半剥13</v>
      </c>
      <c r="F322" s="1" t="str">
        <f>VLOOKUP(A322,数据库!A:H,4,FALSE)</f>
        <v>钢带梯/异步货梯</v>
      </c>
      <c r="G322" s="7" t="str">
        <f>VLOOKUP(A322,数据库!A:H,5,FALSE)</f>
        <v>0.5黑</v>
      </c>
      <c r="H322" s="7" t="e">
        <f>VLOOKUP(A322,数据库!A:J,12,FALSE)</f>
        <v>#REF!</v>
      </c>
      <c r="I322" s="7">
        <f>VLOOKUP(A322,数据库!A:I,8,FALSE)</f>
        <v>0</v>
      </c>
      <c r="J322" s="7">
        <f>VLOOKUP(A322,数据库!A:I,9,FALSE)</f>
        <v>0</v>
      </c>
      <c r="K322" s="7" t="e">
        <f>VLOOKUP(A322,数据库!A:I,10,FALSE)</f>
        <v>#REF!</v>
      </c>
    </row>
    <row r="323" spans="1:11" ht="20.25" customHeight="1" x14ac:dyDescent="0.15">
      <c r="A323" s="7">
        <v>435</v>
      </c>
      <c r="B323" s="1" t="str">
        <f>VLOOKUP(A323,数据库!A:H,2,FALSE)</f>
        <v>KGY4/L</v>
      </c>
      <c r="C323" s="1" t="str">
        <f>VLOOKUP(A323,数据库!A:H,3,FALSE)</f>
        <v>WD80/L</v>
      </c>
      <c r="D323" s="1" t="str">
        <f>VLOOKUP(A323,数据库!A:H,6,FALSE)</f>
        <v>424：蓝4</v>
      </c>
      <c r="E323" s="1" t="str">
        <f>VLOOKUP(A323,数据库!A:H,7,FALSE)</f>
        <v>半剥13</v>
      </c>
      <c r="F323" s="1" t="str">
        <f>VLOOKUP(A323,数据库!A:H,4,FALSE)</f>
        <v>异步货梯时+≥3吨</v>
      </c>
      <c r="G323" s="7" t="str">
        <f>VLOOKUP(A323,数据库!A:H,5,FALSE)</f>
        <v>0.5黑</v>
      </c>
      <c r="H323" s="7" t="e">
        <f>VLOOKUP(A323,数据库!A:J,12,FALSE)</f>
        <v>#REF!</v>
      </c>
      <c r="I323" s="7">
        <f>VLOOKUP(A323,数据库!A:I,8,FALSE)</f>
        <v>0</v>
      </c>
      <c r="J323" s="7">
        <f>VLOOKUP(A323,数据库!A:I,9,FALSE)</f>
        <v>0</v>
      </c>
      <c r="K323" s="7" t="e">
        <f>VLOOKUP(A323,数据库!A:I,10,FALSE)</f>
        <v>#REF!</v>
      </c>
    </row>
    <row r="324" spans="1:11" ht="20.25" customHeight="1" x14ac:dyDescent="0.15">
      <c r="A324" s="7">
        <v>436</v>
      </c>
      <c r="B324" s="1" t="str">
        <f>VLOOKUP(A324,数据库!A:H,2,FALSE)</f>
        <v>KGY4/N</v>
      </c>
      <c r="C324" s="1" t="str">
        <f>VLOOKUP(A324,数据库!A:H,3,FALSE)</f>
        <v>WD80/N</v>
      </c>
      <c r="D324" s="1" t="str">
        <f>VLOOKUP(A324,数据库!A:H,6,FALSE)</f>
        <v>425：蓝4</v>
      </c>
      <c r="E324" s="1" t="str">
        <f>VLOOKUP(A324,数据库!A:H,7,FALSE)</f>
        <v>半剥13</v>
      </c>
      <c r="F324" s="1" t="str">
        <f>VLOOKUP(A324,数据库!A:H,4,FALSE)</f>
        <v>异步货梯时+≥3吨</v>
      </c>
      <c r="G324" s="7" t="str">
        <f>VLOOKUP(A324,数据库!A:H,5,FALSE)</f>
        <v>0.5黑</v>
      </c>
      <c r="H324" s="7" t="e">
        <f>VLOOKUP(A324,数据库!A:J,12,FALSE)</f>
        <v>#REF!</v>
      </c>
      <c r="I324" s="7">
        <f>VLOOKUP(A324,数据库!A:I,8,FALSE)</f>
        <v>0</v>
      </c>
      <c r="J324" s="7">
        <f>VLOOKUP(A324,数据库!A:I,9,FALSE)</f>
        <v>0</v>
      </c>
      <c r="K324" s="7" t="e">
        <f>VLOOKUP(A324,数据库!A:I,10,FALSE)</f>
        <v>#REF!</v>
      </c>
    </row>
    <row r="325" spans="1:11" ht="20.25" customHeight="1" x14ac:dyDescent="0.15">
      <c r="A325" s="7">
        <v>437</v>
      </c>
      <c r="B325" s="1" t="str">
        <f>VLOOKUP(A325,数据库!A:H,2,FALSE)</f>
        <v>BKP/CN3/COM</v>
      </c>
      <c r="C325" s="1" t="str">
        <f>VLOOKUP(A325,数据库!A:H,3,FALSE)</f>
        <v>WD80/10</v>
      </c>
      <c r="D325" s="1" t="str">
        <f>VLOOKUP(A325,数据库!A:H,6,FALSE)</f>
        <v>半剥8</v>
      </c>
      <c r="E325" s="1" t="str">
        <f>VLOOKUP(A325,数据库!A:H,7,FALSE)</f>
        <v>438：218</v>
      </c>
      <c r="F325" s="1" t="str">
        <f>VLOOKUP(A325,数据库!A:H,4,FALSE)</f>
        <v>异步货梯时+≥3吨</v>
      </c>
      <c r="G325" s="7" t="str">
        <f>VLOOKUP(A325,数据库!A:H,5,FALSE)</f>
        <v>0.5黑</v>
      </c>
      <c r="H325" s="7" t="e">
        <f>VLOOKUP(A325,数据库!A:J,12,FALSE)</f>
        <v>#REF!</v>
      </c>
      <c r="I325" s="7">
        <f>VLOOKUP(A325,数据库!A:I,8,FALSE)</f>
        <v>0</v>
      </c>
      <c r="J325" s="7">
        <f>VLOOKUP(A325,数据库!A:I,9,FALSE)</f>
        <v>0</v>
      </c>
      <c r="K325" s="7" t="e">
        <f>VLOOKUP(A325,数据库!A:I,10,FALSE)</f>
        <v>#REF!</v>
      </c>
    </row>
    <row r="326" spans="1:11" ht="20.25" customHeight="1" x14ac:dyDescent="0.15">
      <c r="A326" s="7">
        <v>438</v>
      </c>
      <c r="B326" s="1" t="str">
        <f>VLOOKUP(A326,数据库!A:H,2,FALSE)</f>
        <v>WD80/9</v>
      </c>
      <c r="C326" s="1" t="str">
        <f>VLOOKUP(A326,数据库!A:H,3,FALSE)</f>
        <v>WD80/10</v>
      </c>
      <c r="D326" s="1" t="str">
        <f>VLOOKUP(A326,数据库!A:H,6,FALSE)</f>
        <v>439：218</v>
      </c>
      <c r="E326" s="1" t="str">
        <f>VLOOKUP(A326,数据库!A:H,7,FALSE)</f>
        <v>437：218</v>
      </c>
      <c r="F326" s="1" t="str">
        <f>VLOOKUP(A326,数据库!A:H,4,FALSE)</f>
        <v>异步货梯时+≥3吨</v>
      </c>
      <c r="G326" s="7" t="str">
        <f>VLOOKUP(A326,数据库!A:H,5,FALSE)</f>
        <v>0.5黑</v>
      </c>
      <c r="H326" s="7" t="e">
        <f>VLOOKUP(A326,数据库!A:J,12,FALSE)</f>
        <v>#REF!</v>
      </c>
      <c r="I326" s="7">
        <f>VLOOKUP(A326,数据库!A:I,8,FALSE)</f>
        <v>0</v>
      </c>
      <c r="J326" s="7">
        <f>VLOOKUP(A326,数据库!A:I,9,FALSE)</f>
        <v>0</v>
      </c>
      <c r="K326" s="7" t="e">
        <f>VLOOKUP(A326,数据库!A:I,10,FALSE)</f>
        <v>#REF!</v>
      </c>
    </row>
    <row r="327" spans="1:11" ht="20.25" customHeight="1" x14ac:dyDescent="0.15">
      <c r="A327" s="7">
        <v>439</v>
      </c>
      <c r="B327" s="1" t="str">
        <f>VLOOKUP(A327,数据库!A:H,2,FALSE)</f>
        <v>WD80/9</v>
      </c>
      <c r="C327" s="1" t="str">
        <f>VLOOKUP(A327,数据库!A:H,3,FALSE)</f>
        <v>WD80/4</v>
      </c>
      <c r="D327" s="1" t="str">
        <f>VLOOKUP(A327,数据库!A:H,6,FALSE)</f>
        <v>438：218</v>
      </c>
      <c r="E327" s="1" t="str">
        <f>VLOOKUP(A327,数据库!A:H,7,FALSE)</f>
        <v>218</v>
      </c>
      <c r="F327" s="1" t="str">
        <f>VLOOKUP(A327,数据库!A:H,4,FALSE)</f>
        <v>异步货梯时+≥3吨</v>
      </c>
      <c r="G327" s="7" t="str">
        <f>VLOOKUP(A327,数据库!A:H,5,FALSE)</f>
        <v>0.5黑</v>
      </c>
      <c r="H327" s="7" t="e">
        <f>VLOOKUP(A327,数据库!A:J,12,FALSE)</f>
        <v>#REF!</v>
      </c>
      <c r="I327" s="7">
        <f>VLOOKUP(A327,数据库!A:I,8,FALSE)</f>
        <v>0</v>
      </c>
      <c r="J327" s="7">
        <f>VLOOKUP(A327,数据库!A:I,9,FALSE)</f>
        <v>0</v>
      </c>
      <c r="K327" s="7" t="e">
        <f>VLOOKUP(A327,数据库!A:I,10,FALSE)</f>
        <v>#REF!</v>
      </c>
    </row>
    <row r="328" spans="1:11" ht="20.25" customHeight="1" x14ac:dyDescent="0.15">
      <c r="A328" s="7">
        <v>440</v>
      </c>
      <c r="B328" s="1" t="str">
        <f>VLOOKUP(A328,数据库!A:H,2,FALSE)</f>
        <v>WD80/5</v>
      </c>
      <c r="C328" s="1" t="str">
        <f>VLOOKUP(A328,数据库!A:H,3,FALSE)</f>
        <v>CE24</v>
      </c>
      <c r="D328" s="1" t="str">
        <f>VLOOKUP(A328,数据库!A:H,6,FALSE)</f>
        <v>218</v>
      </c>
      <c r="E328" s="1" t="str">
        <f>VLOOKUP(A328,数据库!A:H,7,FALSE)</f>
        <v>半剥13</v>
      </c>
      <c r="F328" s="1" t="str">
        <f>VLOOKUP(A328,数据库!A:H,4,FALSE)</f>
        <v>异步货梯时+≥3吨</v>
      </c>
      <c r="G328" s="7" t="str">
        <f>VLOOKUP(A328,数据库!A:H,5,FALSE)</f>
        <v>0.5黑</v>
      </c>
      <c r="H328" s="7" t="e">
        <f>VLOOKUP(A328,数据库!A:J,12,FALSE)</f>
        <v>#REF!</v>
      </c>
      <c r="I328" s="7">
        <f>VLOOKUP(A328,数据库!A:I,8,FALSE)</f>
        <v>0</v>
      </c>
      <c r="J328" s="7">
        <f>VLOOKUP(A328,数据库!A:I,9,FALSE)</f>
        <v>0</v>
      </c>
      <c r="K328" s="7" t="e">
        <f>VLOOKUP(A328,数据库!A:I,10,FALSE)</f>
        <v>#REF!</v>
      </c>
    </row>
    <row r="329" spans="1:11" ht="20.25" customHeight="1" x14ac:dyDescent="0.15">
      <c r="A329" s="7">
        <v>441</v>
      </c>
      <c r="B329" s="1" t="str">
        <f>VLOOKUP(A329,数据库!A:H,2,FALSE)</f>
        <v>WD80/11</v>
      </c>
      <c r="C329" s="1" t="str">
        <f>VLOOKUP(A329,数据库!A:H,3,FALSE)</f>
        <v>F26/4</v>
      </c>
      <c r="D329" s="1" t="str">
        <f>VLOOKUP(A329,数据库!A:H,6,FALSE)</f>
        <v>218</v>
      </c>
      <c r="E329" s="1" t="str">
        <f>VLOOKUP(A329,数据库!A:H,7,FALSE)</f>
        <v>5556T</v>
      </c>
      <c r="F329" s="1" t="str">
        <f>VLOOKUP(A329,数据库!A:H,4,FALSE)</f>
        <v>异步货梯时+≥3吨</v>
      </c>
      <c r="G329" s="7" t="str">
        <f>VLOOKUP(A329,数据库!A:H,5,FALSE)</f>
        <v>0.5黑</v>
      </c>
      <c r="H329" s="7" t="e">
        <f>VLOOKUP(A329,数据库!A:J,12,FALSE)</f>
        <v>#REF!</v>
      </c>
      <c r="I329" s="7">
        <f>VLOOKUP(A329,数据库!A:I,8,FALSE)</f>
        <v>0</v>
      </c>
      <c r="J329" s="7">
        <f>VLOOKUP(A329,数据库!A:I,9,FALSE)</f>
        <v>0</v>
      </c>
      <c r="K329" s="7" t="e">
        <f>VLOOKUP(A329,数据库!A:I,10,FALSE)</f>
        <v>#REF!</v>
      </c>
    </row>
    <row r="330" spans="1:11" ht="20.25" customHeight="1" x14ac:dyDescent="0.15">
      <c r="A330" s="7">
        <v>442</v>
      </c>
      <c r="B330" s="1" t="str">
        <f>VLOOKUP(A330,数据库!A:H,2,FALSE)</f>
        <v>WD80/8</v>
      </c>
      <c r="C330" s="1" t="str">
        <f>VLOOKUP(A330,数据库!A:H,3,FALSE)</f>
        <v>F26/6</v>
      </c>
      <c r="D330" s="1" t="str">
        <f>VLOOKUP(A330,数据库!A:H,6,FALSE)</f>
        <v>218</v>
      </c>
      <c r="E330" s="1" t="str">
        <f>VLOOKUP(A330,数据库!A:H,7,FALSE)</f>
        <v>5556T</v>
      </c>
      <c r="F330" s="1" t="str">
        <f>VLOOKUP(A330,数据库!A:H,4,FALSE)</f>
        <v>异步货梯时+≥3吨</v>
      </c>
      <c r="G330" s="7" t="str">
        <f>VLOOKUP(A330,数据库!A:H,5,FALSE)</f>
        <v>0.5黑</v>
      </c>
      <c r="H330" s="7" t="e">
        <f>VLOOKUP(A330,数据库!A:J,12,FALSE)</f>
        <v>#REF!</v>
      </c>
      <c r="I330" s="7">
        <f>VLOOKUP(A330,数据库!A:I,8,FALSE)</f>
        <v>0</v>
      </c>
      <c r="J330" s="7">
        <f>VLOOKUP(A330,数据库!A:I,9,FALSE)</f>
        <v>0</v>
      </c>
      <c r="K330" s="7" t="e">
        <f>VLOOKUP(A330,数据库!A:I,10,FALSE)</f>
        <v>#REF!</v>
      </c>
    </row>
    <row r="331" spans="1:11" ht="20.25" customHeight="1" x14ac:dyDescent="0.15">
      <c r="A331" s="7">
        <v>443</v>
      </c>
      <c r="B331" s="1" t="str">
        <f>VLOOKUP(A331,数据库!A:H,2,FALSE)</f>
        <v>QFB2/2</v>
      </c>
      <c r="C331" s="1" t="str">
        <f>VLOOKUP(A331,数据库!A:H,3,FALSE)</f>
        <v>载荷仪/L</v>
      </c>
      <c r="D331" s="1" t="str">
        <f>VLOOKUP(A331,数据库!A:H,6,FALSE)</f>
        <v>51:蓝针</v>
      </c>
      <c r="E331" s="1" t="str">
        <f>VLOOKUP(A331,数据库!A:H,7,FALSE)</f>
        <v>半剥8</v>
      </c>
      <c r="F331" s="1" t="str">
        <f>VLOOKUP(A331,数据库!A:H,4,FALSE)</f>
        <v>GVHⅡ/GVHⅡ-MRL</v>
      </c>
      <c r="G331" s="7" t="str">
        <f>VLOOKUP(A331,数据库!A:H,5,FALSE)</f>
        <v>0.5黑</v>
      </c>
      <c r="H331" s="7" t="e">
        <f>VLOOKUP(A331,数据库!A:J,12,FALSE)</f>
        <v>#REF!</v>
      </c>
      <c r="I331" s="7">
        <f>VLOOKUP(A331,数据库!A:I,8,FALSE)</f>
        <v>0</v>
      </c>
      <c r="J331" s="7">
        <f>VLOOKUP(A331,数据库!A:I,9,FALSE)</f>
        <v>0</v>
      </c>
      <c r="K331" s="7" t="e">
        <f>VLOOKUP(A331,数据库!A:I,10,FALSE)</f>
        <v>#REF!</v>
      </c>
    </row>
    <row r="332" spans="1:11" ht="20.25" customHeight="1" x14ac:dyDescent="0.15">
      <c r="A332" s="7">
        <v>444</v>
      </c>
      <c r="B332" s="1" t="str">
        <f>VLOOKUP(A332,数据库!A:H,2,FALSE)</f>
        <v>QFB2/HN</v>
      </c>
      <c r="C332" s="1" t="str">
        <f>VLOOKUP(A332,数据库!A:H,3,FALSE)</f>
        <v>载荷仪/N</v>
      </c>
      <c r="D332" s="1" t="str">
        <f>VLOOKUP(A332,数据库!A:H,6,FALSE)</f>
        <v>52:蓝针</v>
      </c>
      <c r="E332" s="1" t="str">
        <f>VLOOKUP(A332,数据库!A:H,7,FALSE)</f>
        <v>半剥8</v>
      </c>
      <c r="F332" s="1" t="str">
        <f>VLOOKUP(A332,数据库!A:H,4,FALSE)</f>
        <v>GVHⅡ/GVHⅡ-MRL</v>
      </c>
      <c r="G332" s="7" t="str">
        <f>VLOOKUP(A332,数据库!A:H,5,FALSE)</f>
        <v>0.5黑</v>
      </c>
      <c r="H332" s="7" t="e">
        <f>VLOOKUP(A332,数据库!A:J,12,FALSE)</f>
        <v>#REF!</v>
      </c>
      <c r="I332" s="7">
        <f>VLOOKUP(A332,数据库!A:I,8,FALSE)</f>
        <v>0</v>
      </c>
      <c r="J332" s="7">
        <f>VLOOKUP(A332,数据库!A:I,9,FALSE)</f>
        <v>0</v>
      </c>
      <c r="K332" s="7" t="e">
        <f>VLOOKUP(A332,数据库!A:I,10,FALSE)</f>
        <v>#REF!</v>
      </c>
    </row>
    <row r="333" spans="1:11" ht="20.25" customHeight="1" x14ac:dyDescent="0.15">
      <c r="A333" s="7">
        <v>445</v>
      </c>
      <c r="B333" s="1" t="str">
        <f>VLOOKUP(A333,数据库!A:H,2,FALSE)</f>
        <v>F26/1</v>
      </c>
      <c r="C333" s="1" t="str">
        <f>VLOOKUP(A333,数据库!A:H,3,FALSE)</f>
        <v>载荷仪/16</v>
      </c>
      <c r="D333" s="1" t="str">
        <f>VLOOKUP(A333,数据库!A:H,6,FALSE)</f>
        <v>5556T</v>
      </c>
      <c r="E333" s="1" t="str">
        <f>VLOOKUP(A333,数据库!A:H,7,FALSE)</f>
        <v>半剥8</v>
      </c>
      <c r="F333" s="1" t="str">
        <f>VLOOKUP(A333,数据库!A:H,4,FALSE)</f>
        <v>GVHⅡ/GVHⅡ-MRL</v>
      </c>
      <c r="G333" s="7" t="str">
        <f>VLOOKUP(A333,数据库!A:H,5,FALSE)</f>
        <v>0.5黑</v>
      </c>
      <c r="H333" s="7" t="e">
        <f>VLOOKUP(A333,数据库!A:J,12,FALSE)</f>
        <v>#REF!</v>
      </c>
      <c r="I333" s="7">
        <f>VLOOKUP(A333,数据库!A:I,8,FALSE)</f>
        <v>0</v>
      </c>
      <c r="J333" s="7">
        <f>VLOOKUP(A333,数据库!A:I,9,FALSE)</f>
        <v>0</v>
      </c>
      <c r="K333" s="7" t="e">
        <f>VLOOKUP(A333,数据库!A:I,10,FALSE)</f>
        <v>#REF!</v>
      </c>
    </row>
    <row r="334" spans="1:11" ht="20.25" customHeight="1" x14ac:dyDescent="0.15">
      <c r="A334" s="7">
        <v>446</v>
      </c>
      <c r="B334" s="1" t="str">
        <f>VLOOKUP(A334,数据库!A:H,2,FALSE)</f>
        <v>F26/2</v>
      </c>
      <c r="C334" s="1" t="str">
        <f>VLOOKUP(A334,数据库!A:H,3,FALSE)</f>
        <v>载荷仪/14</v>
      </c>
      <c r="D334" s="1" t="str">
        <f>VLOOKUP(A334,数据库!A:H,6,FALSE)</f>
        <v>5556T</v>
      </c>
      <c r="E334" s="1" t="str">
        <f>VLOOKUP(A334,数据库!A:H,7,FALSE)</f>
        <v>半剥8</v>
      </c>
      <c r="F334" s="1" t="str">
        <f>VLOOKUP(A334,数据库!A:H,4,FALSE)</f>
        <v>GVHⅡ/GVHⅡ-MRL</v>
      </c>
      <c r="G334" s="7" t="str">
        <f>VLOOKUP(A334,数据库!A:H,5,FALSE)</f>
        <v>0.5黑</v>
      </c>
      <c r="H334" s="7" t="e">
        <f>VLOOKUP(A334,数据库!A:J,12,FALSE)</f>
        <v>#REF!</v>
      </c>
      <c r="I334" s="7">
        <f>VLOOKUP(A334,数据库!A:I,8,FALSE)</f>
        <v>0</v>
      </c>
      <c r="J334" s="7">
        <f>VLOOKUP(A334,数据库!A:I,9,FALSE)</f>
        <v>0</v>
      </c>
      <c r="K334" s="7" t="e">
        <f>VLOOKUP(A334,数据库!A:I,10,FALSE)</f>
        <v>#REF!</v>
      </c>
    </row>
    <row r="335" spans="1:11" ht="20.25" customHeight="1" x14ac:dyDescent="0.15">
      <c r="A335" s="7">
        <v>447</v>
      </c>
      <c r="B335" s="1" t="str">
        <f>VLOOKUP(A335,数据库!A:H,2,FALSE)</f>
        <v>F26/3</v>
      </c>
      <c r="C335" s="1" t="str">
        <f>VLOOKUP(A335,数据库!A:H,3,FALSE)</f>
        <v>载荷仪/13</v>
      </c>
      <c r="D335" s="1" t="str">
        <f>VLOOKUP(A335,数据库!A:H,6,FALSE)</f>
        <v>5556T</v>
      </c>
      <c r="E335" s="1" t="str">
        <f>VLOOKUP(A335,数据库!A:H,7,FALSE)</f>
        <v>半剥8</v>
      </c>
      <c r="F335" s="1" t="str">
        <f>VLOOKUP(A335,数据库!A:H,4,FALSE)</f>
        <v>GVHⅡ/GVHⅡ-MRL</v>
      </c>
      <c r="G335" s="7" t="str">
        <f>VLOOKUP(A335,数据库!A:H,5,FALSE)</f>
        <v>0.5黑</v>
      </c>
      <c r="H335" s="7" t="e">
        <f>VLOOKUP(A335,数据库!A:J,12,FALSE)</f>
        <v>#REF!</v>
      </c>
      <c r="I335" s="7">
        <f>VLOOKUP(A335,数据库!A:I,8,FALSE)</f>
        <v>0</v>
      </c>
      <c r="J335" s="7">
        <f>VLOOKUP(A335,数据库!A:I,9,FALSE)</f>
        <v>0</v>
      </c>
      <c r="K335" s="7" t="e">
        <f>VLOOKUP(A335,数据库!A:I,10,FALSE)</f>
        <v>#REF!</v>
      </c>
    </row>
    <row r="336" spans="1:11" ht="20.25" customHeight="1" x14ac:dyDescent="0.15">
      <c r="A336" s="7">
        <v>448</v>
      </c>
      <c r="B336" s="1" t="str">
        <f>VLOOKUP(A336,数据库!A:H,2,FALSE)</f>
        <v>F26/4</v>
      </c>
      <c r="C336" s="1" t="str">
        <f>VLOOKUP(A336,数据库!A:H,3,FALSE)</f>
        <v>载荷仪/11</v>
      </c>
      <c r="D336" s="1" t="str">
        <f>VLOOKUP(A336,数据库!A:H,6,FALSE)</f>
        <v>5556T</v>
      </c>
      <c r="E336" s="1" t="str">
        <f>VLOOKUP(A336,数据库!A:H,7,FALSE)</f>
        <v>半剥8</v>
      </c>
      <c r="F336" s="1" t="str">
        <f>VLOOKUP(A336,数据库!A:H,4,FALSE)</f>
        <v>GVHⅡ/GVHⅡ-MRL</v>
      </c>
      <c r="G336" s="7" t="str">
        <f>VLOOKUP(A336,数据库!A:H,5,FALSE)</f>
        <v>0.5黑</v>
      </c>
      <c r="H336" s="7" t="e">
        <f>VLOOKUP(A336,数据库!A:J,12,FALSE)</f>
        <v>#REF!</v>
      </c>
      <c r="I336" s="7">
        <f>VLOOKUP(A336,数据库!A:I,8,FALSE)</f>
        <v>0</v>
      </c>
      <c r="J336" s="7">
        <f>VLOOKUP(A336,数据库!A:I,9,FALSE)</f>
        <v>0</v>
      </c>
      <c r="K336" s="7" t="e">
        <f>VLOOKUP(A336,数据库!A:I,10,FALSE)</f>
        <v>#REF!</v>
      </c>
    </row>
    <row r="337" spans="1:11" ht="20.25" customHeight="1" x14ac:dyDescent="0.15">
      <c r="A337" s="7">
        <v>449</v>
      </c>
      <c r="B337" s="1" t="str">
        <f>VLOOKUP(A337,数据库!A:H,2,FALSE)</f>
        <v>F26/5</v>
      </c>
      <c r="C337" s="1" t="str">
        <f>VLOOKUP(A337,数据库!A:H,3,FALSE)</f>
        <v>载荷仪/10</v>
      </c>
      <c r="D337" s="1" t="str">
        <f>VLOOKUP(A337,数据库!A:H,6,FALSE)</f>
        <v>5556T</v>
      </c>
      <c r="E337" s="1" t="str">
        <f>VLOOKUP(A337,数据库!A:H,7,FALSE)</f>
        <v>半剥8</v>
      </c>
      <c r="F337" s="1" t="str">
        <f>VLOOKUP(A337,数据库!A:H,4,FALSE)</f>
        <v>GVHⅡ/GVHⅡ-MRL</v>
      </c>
      <c r="G337" s="7" t="str">
        <f>VLOOKUP(A337,数据库!A:H,5,FALSE)</f>
        <v>0.5黑</v>
      </c>
      <c r="H337" s="7" t="e">
        <f>VLOOKUP(A337,数据库!A:J,12,FALSE)</f>
        <v>#REF!</v>
      </c>
      <c r="I337" s="7">
        <f>VLOOKUP(A337,数据库!A:I,8,FALSE)</f>
        <v>0</v>
      </c>
      <c r="J337" s="7">
        <f>VLOOKUP(A337,数据库!A:I,9,FALSE)</f>
        <v>0</v>
      </c>
      <c r="K337" s="7" t="e">
        <f>VLOOKUP(A337,数据库!A:I,10,FALSE)</f>
        <v>#REF!</v>
      </c>
    </row>
    <row r="338" spans="1:11" ht="20.25" customHeight="1" x14ac:dyDescent="0.15">
      <c r="A338" s="7">
        <v>450</v>
      </c>
      <c r="B338" s="1" t="str">
        <f>VLOOKUP(A338,数据库!A:H,2,FALSE)</f>
        <v>F26/6</v>
      </c>
      <c r="C338" s="1" t="str">
        <f>VLOOKUP(A338,数据库!A:H,3,FALSE)</f>
        <v>载荷仪/9</v>
      </c>
      <c r="D338" s="1" t="str">
        <f>VLOOKUP(A338,数据库!A:H,6,FALSE)</f>
        <v>5556T</v>
      </c>
      <c r="E338" s="1" t="str">
        <f>VLOOKUP(A338,数据库!A:H,7,FALSE)</f>
        <v>半剥8</v>
      </c>
      <c r="F338" s="1" t="str">
        <f>VLOOKUP(A338,数据库!A:H,4,FALSE)</f>
        <v>GVHⅡ/GVHⅡ-MRL</v>
      </c>
      <c r="G338" s="7" t="str">
        <f>VLOOKUP(A338,数据库!A:H,5,FALSE)</f>
        <v>0.5黑</v>
      </c>
      <c r="H338" s="7" t="e">
        <f>VLOOKUP(A338,数据库!A:J,12,FALSE)</f>
        <v>#REF!</v>
      </c>
      <c r="I338" s="7">
        <f>VLOOKUP(A338,数据库!A:I,8,FALSE)</f>
        <v>0</v>
      </c>
      <c r="J338" s="7">
        <f>VLOOKUP(A338,数据库!A:I,9,FALSE)</f>
        <v>0</v>
      </c>
      <c r="K338" s="7" t="e">
        <f>VLOOKUP(A338,数据库!A:I,10,FALSE)</f>
        <v>#REF!</v>
      </c>
    </row>
    <row r="339" spans="1:11" ht="20.25" customHeight="1" x14ac:dyDescent="0.15">
      <c r="A339" s="7">
        <v>451</v>
      </c>
      <c r="B339" s="1" t="str">
        <f>VLOOKUP(A339,数据库!A:H,2,FALSE)</f>
        <v>CE24</v>
      </c>
      <c r="C339" s="1" t="str">
        <f>VLOOKUP(A339,数据库!A:H,3,FALSE)</f>
        <v>PLD/7</v>
      </c>
      <c r="D339" s="1" t="str">
        <f>VLOOKUP(A339,数据库!A:H,6,FALSE)</f>
        <v>半剥13</v>
      </c>
      <c r="E339" s="1" t="str">
        <f>VLOOKUP(A339,数据库!A:H,7,FALSE)</f>
        <v>半剥6.5</v>
      </c>
      <c r="F339" s="1" t="str">
        <f>VLOOKUP(A339,数据库!A:H,4,FALSE)</f>
        <v>有地震管制</v>
      </c>
      <c r="G339" s="7" t="str">
        <f>VLOOKUP(A339,数据库!A:H,5,FALSE)</f>
        <v>0.5黑</v>
      </c>
      <c r="H339" s="7" t="e">
        <f>VLOOKUP(A339,数据库!A:J,12,FALSE)</f>
        <v>#REF!</v>
      </c>
      <c r="I339" s="7">
        <f>VLOOKUP(A339,数据库!A:I,8,FALSE)</f>
        <v>0</v>
      </c>
      <c r="J339" s="7">
        <f>VLOOKUP(A339,数据库!A:I,9,FALSE)</f>
        <v>0</v>
      </c>
      <c r="K339" s="7" t="e">
        <f>VLOOKUP(A339,数据库!A:I,10,FALSE)</f>
        <v>#REF!</v>
      </c>
    </row>
    <row r="340" spans="1:11" ht="20.25" customHeight="1" x14ac:dyDescent="0.15">
      <c r="A340" s="7">
        <v>452</v>
      </c>
      <c r="B340" s="1" t="str">
        <f>VLOOKUP(A340,数据库!A:H,2,FALSE)</f>
        <v>扩展板/X11/6</v>
      </c>
      <c r="C340" s="1" t="str">
        <f>VLOOKUP(A340,数据库!A:H,3,FALSE)</f>
        <v>PLD/8</v>
      </c>
      <c r="D340" s="1" t="str">
        <f>VLOOKUP(A340,数据库!A:H,6,FALSE)</f>
        <v>半剥4</v>
      </c>
      <c r="E340" s="1" t="str">
        <f>VLOOKUP(A340,数据库!A:H,7,FALSE)</f>
        <v>半剥6.5</v>
      </c>
      <c r="F340" s="1" t="str">
        <f>VLOOKUP(A340,数据库!A:H,4,FALSE)</f>
        <v>有地震管制</v>
      </c>
      <c r="G340" s="7" t="str">
        <f>VLOOKUP(A340,数据库!A:H,5,FALSE)</f>
        <v>0.5黑</v>
      </c>
      <c r="H340" s="7" t="e">
        <f>VLOOKUP(A340,数据库!A:J,12,FALSE)</f>
        <v>#REF!</v>
      </c>
      <c r="I340" s="7">
        <f>VLOOKUP(A340,数据库!A:I,8,FALSE)</f>
        <v>0</v>
      </c>
      <c r="J340" s="7">
        <f>VLOOKUP(A340,数据库!A:I,9,FALSE)</f>
        <v>0</v>
      </c>
      <c r="K340" s="7" t="e">
        <f>VLOOKUP(A340,数据库!A:I,10,FALSE)</f>
        <v>#REF!</v>
      </c>
    </row>
    <row r="341" spans="1:11" ht="20.25" customHeight="1" x14ac:dyDescent="0.15">
      <c r="A341" s="7">
        <v>453</v>
      </c>
      <c r="B341" s="1" t="str">
        <f>VLOOKUP(A341,数据库!A:H,2,FALSE)</f>
        <v>CE24</v>
      </c>
      <c r="C341" s="1" t="str">
        <f>VLOOKUP(A341,数据库!A:H,3,FALSE)</f>
        <v>PLD/9</v>
      </c>
      <c r="D341" s="1" t="str">
        <f>VLOOKUP(A341,数据库!A:H,6,FALSE)</f>
        <v>红4</v>
      </c>
      <c r="E341" s="1" t="str">
        <f>VLOOKUP(A341,数据库!A:H,7,FALSE)</f>
        <v>半剥6.5</v>
      </c>
      <c r="F341" s="1" t="str">
        <f>VLOOKUP(A341,数据库!A:H,4,FALSE)</f>
        <v>有能量回馈时</v>
      </c>
      <c r="G341" s="7" t="str">
        <f>VLOOKUP(A341,数据库!A:H,5,FALSE)</f>
        <v>0.5黑</v>
      </c>
      <c r="H341" s="7" t="e">
        <f>VLOOKUP(A341,数据库!A:J,12,FALSE)</f>
        <v>#REF!</v>
      </c>
      <c r="I341" s="7">
        <f>VLOOKUP(A341,数据库!A:I,8,FALSE)</f>
        <v>0</v>
      </c>
      <c r="J341" s="7">
        <f>VLOOKUP(A341,数据库!A:I,9,FALSE)</f>
        <v>0</v>
      </c>
      <c r="K341" s="7" t="e">
        <f>VLOOKUP(A341,数据库!A:I,10,FALSE)</f>
        <v>#REF!</v>
      </c>
    </row>
    <row r="342" spans="1:11" ht="20.25" customHeight="1" x14ac:dyDescent="0.15">
      <c r="A342" s="7">
        <v>454</v>
      </c>
      <c r="B342" s="1" t="str">
        <f>VLOOKUP(A342,数据库!A:H,2,FALSE)</f>
        <v>KD/20</v>
      </c>
      <c r="C342" s="1" t="str">
        <f>VLOOKUP(A342,数据库!A:H,3,FALSE)</f>
        <v>PLD/10</v>
      </c>
      <c r="D342" s="1" t="str">
        <f>VLOOKUP(A342,数据库!A:H,6,FALSE)</f>
        <v>5556T</v>
      </c>
      <c r="E342" s="1" t="str">
        <f>VLOOKUP(A342,数据库!A:H,7,FALSE)</f>
        <v>半剥6.5</v>
      </c>
      <c r="F342" s="1" t="str">
        <f>VLOOKUP(A342,数据库!A:H,4,FALSE)</f>
        <v>有能量回馈时</v>
      </c>
      <c r="G342" s="7" t="str">
        <f>VLOOKUP(A342,数据库!A:H,5,FALSE)</f>
        <v>0.5黑</v>
      </c>
      <c r="H342" s="7" t="e">
        <f>VLOOKUP(A342,数据库!A:J,12,FALSE)</f>
        <v>#REF!</v>
      </c>
      <c r="I342" s="7">
        <f>VLOOKUP(A342,数据库!A:I,8,FALSE)</f>
        <v>0</v>
      </c>
      <c r="J342" s="7">
        <f>VLOOKUP(A342,数据库!A:I,9,FALSE)</f>
        <v>0</v>
      </c>
      <c r="K342" s="7" t="e">
        <f>VLOOKUP(A342,数据库!A:I,10,FALSE)</f>
        <v>#REF!</v>
      </c>
    </row>
    <row r="343" spans="1:11" ht="20.25" customHeight="1" x14ac:dyDescent="0.15">
      <c r="A343" s="7">
        <v>455</v>
      </c>
      <c r="B343" s="1" t="str">
        <f>VLOOKUP(A343,数据库!A:H,2,FALSE)</f>
        <v>QFB2/2</v>
      </c>
      <c r="C343" s="1" t="str">
        <f>VLOOKUP(A343,数据库!A:H,3,FALSE)</f>
        <v>PLD/3</v>
      </c>
      <c r="D343" s="1" t="str">
        <f>VLOOKUP(A343,数据库!A:H,6,FALSE)</f>
        <v>51:蓝针</v>
      </c>
      <c r="E343" s="1" t="str">
        <f>VLOOKUP(A343,数据库!A:H,7,FALSE)</f>
        <v>半剥6.5</v>
      </c>
      <c r="F343" s="1" t="str">
        <f>VLOOKUP(A343,数据库!A:H,4,FALSE)</f>
        <v>≥29站或＞90米</v>
      </c>
      <c r="G343" s="7" t="str">
        <f>VLOOKUP(A343,数据库!A:H,5,FALSE)</f>
        <v>0.75黑</v>
      </c>
      <c r="H343" s="7" t="e">
        <f>VLOOKUP(A343,数据库!A:J,12,FALSE)</f>
        <v>#REF!</v>
      </c>
      <c r="I343" s="7">
        <f>VLOOKUP(A343,数据库!A:I,8,FALSE)</f>
        <v>0</v>
      </c>
      <c r="J343" s="7">
        <f>VLOOKUP(A343,数据库!A:I,9,FALSE)</f>
        <v>0</v>
      </c>
      <c r="K343" s="7" t="e">
        <f>VLOOKUP(A343,数据库!A:I,10,FALSE)</f>
        <v>#REF!</v>
      </c>
    </row>
    <row r="344" spans="1:11" ht="20.25" customHeight="1" x14ac:dyDescent="0.15">
      <c r="A344" s="7">
        <v>456</v>
      </c>
      <c r="B344" s="1" t="str">
        <f>VLOOKUP(A344,数据库!A:H,2,FALSE)</f>
        <v>QFB2/HN</v>
      </c>
      <c r="C344" s="1" t="str">
        <f>VLOOKUP(A344,数据库!A:H,3,FALSE)</f>
        <v>PLD/4</v>
      </c>
      <c r="D344" s="1" t="str">
        <f>VLOOKUP(A344,数据库!A:H,6,FALSE)</f>
        <v>52:蓝针</v>
      </c>
      <c r="E344" s="1" t="str">
        <f>VLOOKUP(A344,数据库!A:H,7,FALSE)</f>
        <v>半剥6.5</v>
      </c>
      <c r="F344" s="1" t="str">
        <f>VLOOKUP(A344,数据库!A:H,4,FALSE)</f>
        <v>≥29站或＞90米</v>
      </c>
      <c r="G344" s="7" t="str">
        <f>VLOOKUP(A344,数据库!A:H,5,FALSE)</f>
        <v>0.75黑</v>
      </c>
      <c r="H344" s="7" t="e">
        <f>VLOOKUP(A344,数据库!A:J,12,FALSE)</f>
        <v>#REF!</v>
      </c>
      <c r="I344" s="7">
        <f>VLOOKUP(A344,数据库!A:I,8,FALSE)</f>
        <v>0</v>
      </c>
      <c r="J344" s="7">
        <f>VLOOKUP(A344,数据库!A:I,9,FALSE)</f>
        <v>0</v>
      </c>
      <c r="K344" s="7" t="e">
        <f>VLOOKUP(A344,数据库!A:I,10,FALSE)</f>
        <v>#REF!</v>
      </c>
    </row>
    <row r="345" spans="1:11" ht="20.25" customHeight="1" x14ac:dyDescent="0.15">
      <c r="A345" s="7">
        <v>457</v>
      </c>
      <c r="B345" s="1" t="str">
        <f>VLOOKUP(A345,数据库!A:H,2,FALSE)</f>
        <v>KZ/6</v>
      </c>
      <c r="C345" s="1" t="str">
        <f>VLOOKUP(A345,数据库!A:H,3,FALSE)</f>
        <v>PLD/5</v>
      </c>
      <c r="D345" s="1" t="str">
        <f>VLOOKUP(A345,数据库!A:H,6,FALSE)</f>
        <v>5556T</v>
      </c>
      <c r="E345" s="1" t="str">
        <f>VLOOKUP(A345,数据库!A:H,7,FALSE)</f>
        <v>半剥6.5</v>
      </c>
      <c r="F345" s="1" t="str">
        <f>VLOOKUP(A345,数据库!A:H,4,FALSE)</f>
        <v>有停电柜(标准)</v>
      </c>
      <c r="G345" s="7" t="str">
        <f>VLOOKUP(A345,数据库!A:H,5,FALSE)</f>
        <v>0.5黑</v>
      </c>
      <c r="H345" s="7" t="e">
        <f>VLOOKUP(A345,数据库!A:J,12,FALSE)</f>
        <v>#REF!</v>
      </c>
      <c r="I345" s="7">
        <f>VLOOKUP(A345,数据库!A:I,8,FALSE)</f>
        <v>0</v>
      </c>
      <c r="J345" s="7">
        <f>VLOOKUP(A345,数据库!A:I,9,FALSE)</f>
        <v>0</v>
      </c>
      <c r="K345" s="7" t="e">
        <f>VLOOKUP(A345,数据库!A:I,10,FALSE)</f>
        <v>#REF!</v>
      </c>
    </row>
    <row r="346" spans="1:11" ht="20.25" customHeight="1" x14ac:dyDescent="0.15">
      <c r="A346" s="7">
        <v>458</v>
      </c>
      <c r="B346" s="1" t="str">
        <f>VLOOKUP(A346,数据库!A:H,2,FALSE)</f>
        <v>KZ/7</v>
      </c>
      <c r="C346" s="1" t="str">
        <f>VLOOKUP(A346,数据库!A:H,3,FALSE)</f>
        <v>PLD/6</v>
      </c>
      <c r="D346" s="1" t="str">
        <f>VLOOKUP(A346,数据库!A:H,6,FALSE)</f>
        <v>5556T</v>
      </c>
      <c r="E346" s="1" t="str">
        <f>VLOOKUP(A346,数据库!A:H,7,FALSE)</f>
        <v>半剥6.5</v>
      </c>
      <c r="F346" s="1" t="str">
        <f>VLOOKUP(A346,数据库!A:H,4,FALSE)</f>
        <v>有停电柜(标准)</v>
      </c>
      <c r="G346" s="7" t="str">
        <f>VLOOKUP(A346,数据库!A:H,5,FALSE)</f>
        <v>0.5黑</v>
      </c>
      <c r="H346" s="7" t="e">
        <f>VLOOKUP(A346,数据库!A:J,12,FALSE)</f>
        <v>#REF!</v>
      </c>
      <c r="I346" s="7">
        <f>VLOOKUP(A346,数据库!A:I,8,FALSE)</f>
        <v>0</v>
      </c>
      <c r="J346" s="7">
        <f>VLOOKUP(A346,数据库!A:I,9,FALSE)</f>
        <v>0</v>
      </c>
      <c r="K346" s="7" t="e">
        <f>VLOOKUP(A346,数据库!A:I,10,FALSE)</f>
        <v>#REF!</v>
      </c>
    </row>
    <row r="347" spans="1:11" ht="20.25" customHeight="1" x14ac:dyDescent="0.15">
      <c r="A347" s="7">
        <v>459</v>
      </c>
      <c r="B347" s="1" t="str">
        <f>VLOOKUP(A347,数据库!A:H,2,FALSE)</f>
        <v>ZDK/11</v>
      </c>
      <c r="C347" s="1" t="str">
        <f>VLOOKUP(A347,数据库!A:H,3,FALSE)</f>
        <v>PLD/5</v>
      </c>
      <c r="D347" s="1" t="str">
        <f>VLOOKUP(A347,数据库!A:H,6,FALSE)</f>
        <v>红3</v>
      </c>
      <c r="E347" s="1" t="str">
        <f>VLOOKUP(A347,数据库!A:H,7,FALSE)</f>
        <v>剥8</v>
      </c>
      <c r="F347" s="1" t="str">
        <f>VLOOKUP(A347,数据库!A:H,4,FALSE)</f>
        <v>停电救援(无机房)</v>
      </c>
      <c r="G347" s="7" t="str">
        <f>VLOOKUP(A347,数据库!A:H,5,FALSE)</f>
        <v>0.5黑</v>
      </c>
      <c r="H347" s="7" t="e">
        <f>VLOOKUP(A347,数据库!A:J,12,FALSE)</f>
        <v>#REF!</v>
      </c>
      <c r="I347" s="7">
        <f>VLOOKUP(A347,数据库!A:I,8,FALSE)</f>
        <v>310</v>
      </c>
      <c r="J347" s="7">
        <f>VLOOKUP(A347,数据库!A:I,9,FALSE)</f>
        <v>0</v>
      </c>
      <c r="K347" s="7" t="e">
        <f>VLOOKUP(A347,数据库!A:I,10,FALSE)</f>
        <v>#REF!</v>
      </c>
    </row>
    <row r="348" spans="1:11" ht="20.25" customHeight="1" x14ac:dyDescent="0.15">
      <c r="A348" s="7">
        <v>460</v>
      </c>
      <c r="B348" s="1" t="str">
        <f>VLOOKUP(A348,数据库!A:H,2,FALSE)</f>
        <v>ZDK/14</v>
      </c>
      <c r="C348" s="1" t="str">
        <f>VLOOKUP(A348,数据库!A:H,3,FALSE)</f>
        <v>PLD/6</v>
      </c>
      <c r="D348" s="1" t="str">
        <f>VLOOKUP(A348,数据库!A:H,6,FALSE)</f>
        <v>红3</v>
      </c>
      <c r="E348" s="1" t="str">
        <f>VLOOKUP(A348,数据库!A:H,7,FALSE)</f>
        <v>剥8</v>
      </c>
      <c r="F348" s="1" t="str">
        <f>VLOOKUP(A348,数据库!A:H,4,FALSE)</f>
        <v>停电救援(无机房)</v>
      </c>
      <c r="G348" s="7" t="str">
        <f>VLOOKUP(A348,数据库!A:H,5,FALSE)</f>
        <v>0.5黑</v>
      </c>
      <c r="H348" s="7" t="e">
        <f>VLOOKUP(A348,数据库!A:J,12,FALSE)</f>
        <v>#REF!</v>
      </c>
      <c r="I348" s="7">
        <f>VLOOKUP(A348,数据库!A:I,8,FALSE)</f>
        <v>320</v>
      </c>
      <c r="J348" s="7">
        <f>VLOOKUP(A348,数据库!A:I,9,FALSE)</f>
        <v>0</v>
      </c>
      <c r="K348" s="7" t="e">
        <f>VLOOKUP(A348,数据库!A:I,10,FALSE)</f>
        <v>#REF!</v>
      </c>
    </row>
    <row r="349" spans="1:11" ht="20.25" customHeight="1" x14ac:dyDescent="0.15">
      <c r="A349" s="7">
        <v>461</v>
      </c>
      <c r="B349" s="1" t="str">
        <f>VLOOKUP(A349,数据库!A:H,2,FALSE)</f>
        <v>端子排/N</v>
      </c>
      <c r="C349" s="1" t="str">
        <f>VLOOKUP(A349,数据库!A:H,3,FALSE)</f>
        <v>端子排/N'</v>
      </c>
      <c r="D349" s="1" t="str">
        <f>VLOOKUP(A349,数据库!A:H,6,FALSE)</f>
        <v>蓝针</v>
      </c>
      <c r="E349" s="1" t="str">
        <f>VLOOKUP(A349,数据库!A:H,7,FALSE)</f>
        <v>红针</v>
      </c>
      <c r="F349" s="1" t="str">
        <f>VLOOKUP(A349,数据库!A:H,4,FALSE)</f>
        <v>停电救援(无机房)</v>
      </c>
      <c r="G349" s="7" t="str">
        <f>VLOOKUP(A349,数据库!A:H,5,FALSE)</f>
        <v>0.5黑</v>
      </c>
      <c r="H349" s="7" t="e">
        <f>VLOOKUP(A349,数据库!A:J,12,FALSE)</f>
        <v>#REF!</v>
      </c>
      <c r="I349" s="7">
        <f>VLOOKUP(A349,数据库!A:I,8,FALSE)</f>
        <v>0</v>
      </c>
      <c r="J349" s="7">
        <f>VLOOKUP(A349,数据库!A:I,9,FALSE)</f>
        <v>0</v>
      </c>
      <c r="K349" s="7" t="e">
        <f>VLOOKUP(A349,数据库!A:I,10,FALSE)</f>
        <v>#REF!</v>
      </c>
    </row>
    <row r="350" spans="1:11" ht="20.25" customHeight="1" x14ac:dyDescent="0.15">
      <c r="A350" s="7">
        <v>462</v>
      </c>
      <c r="B350" s="1" t="str">
        <f>VLOOKUP(A350,数据库!A:H,2,FALSE)</f>
        <v>端子排/No'</v>
      </c>
      <c r="C350" s="1" t="str">
        <f>VLOOKUP(A350,数据库!A:H,3,FALSE)</f>
        <v>LBQ/N(4)</v>
      </c>
      <c r="D350" s="1" t="str">
        <f>VLOOKUP(A350,数据库!A:H,6,FALSE)</f>
        <v>红针</v>
      </c>
      <c r="E350" s="1" t="str">
        <f>VLOOKUP(A350,数据库!A:H,7,FALSE)</f>
        <v>红6圆</v>
      </c>
      <c r="F350" s="1" t="str">
        <f>VLOOKUP(A350,数据库!A:H,4,FALSE)</f>
        <v>停电救援(无机房)+滤波器时</v>
      </c>
      <c r="G350" s="7" t="str">
        <f>VLOOKUP(A350,数据库!A:H,5,FALSE)</f>
        <v>0.5黑</v>
      </c>
      <c r="H350" s="7" t="e">
        <f>VLOOKUP(A350,数据库!A:J,12,FALSE)</f>
        <v>#REF!</v>
      </c>
      <c r="I350" s="7">
        <f>VLOOKUP(A350,数据库!A:I,8,FALSE)</f>
        <v>0</v>
      </c>
      <c r="J350" s="7">
        <f>VLOOKUP(A350,数据库!A:I,9,FALSE)</f>
        <v>0</v>
      </c>
      <c r="K350" s="7" t="e">
        <f>VLOOKUP(A350,数据库!A:I,10,FALSE)</f>
        <v>#REF!</v>
      </c>
    </row>
    <row r="351" spans="1:11" ht="20.25" customHeight="1" x14ac:dyDescent="0.15">
      <c r="A351" s="7">
        <v>463</v>
      </c>
      <c r="B351" s="1">
        <f>VLOOKUP(A351,数据库!A:H,2,FALSE)</f>
        <v>0</v>
      </c>
      <c r="C351" s="1">
        <f>VLOOKUP(A351,数据库!A:H,3,FALSE)</f>
        <v>0</v>
      </c>
      <c r="D351" s="1">
        <f>VLOOKUP(A351,数据库!A:H,6,FALSE)</f>
        <v>0</v>
      </c>
      <c r="E351" s="1">
        <f>VLOOKUP(A351,数据库!A:H,7,FALSE)</f>
        <v>0</v>
      </c>
      <c r="F351" s="1">
        <f>VLOOKUP(A351,数据库!A:H,4,FALSE)</f>
        <v>0</v>
      </c>
      <c r="G351" s="7">
        <f>VLOOKUP(A351,数据库!A:H,5,FALSE)</f>
        <v>0</v>
      </c>
      <c r="H351" s="7" t="e">
        <f>VLOOKUP(A351,数据库!A:J,12,FALSE)</f>
        <v>#REF!</v>
      </c>
      <c r="I351" s="7">
        <f>VLOOKUP(A351,数据库!A:I,8,FALSE)</f>
        <v>0</v>
      </c>
      <c r="J351" s="7">
        <f>VLOOKUP(A351,数据库!A:I,9,FALSE)</f>
        <v>0</v>
      </c>
      <c r="K351" s="7" t="e">
        <f>VLOOKUP(A351,数据库!A:I,10,FALSE)</f>
        <v>#REF!</v>
      </c>
    </row>
    <row r="352" spans="1:11" ht="20.25" customHeight="1" x14ac:dyDescent="0.15">
      <c r="A352" s="7">
        <v>464</v>
      </c>
      <c r="B352" s="1" t="str">
        <f>VLOOKUP(A352,数据库!A:H,2,FALSE)</f>
        <v>DYK1/13</v>
      </c>
      <c r="C352" s="1" t="str">
        <f>VLOOKUP(A352,数据库!A:H,3,FALSE)</f>
        <v>FJK/23</v>
      </c>
      <c r="D352" s="1" t="str">
        <f>VLOOKUP(A352,数据库!A:H,6,FALSE)</f>
        <v>338：蓝4</v>
      </c>
      <c r="E352" s="1" t="str">
        <f>VLOOKUP(A352,数据库!A:H,7,FALSE)</f>
        <v>红4</v>
      </c>
      <c r="F352" s="1" t="str">
        <f>VLOOKUP(A352,数据库!A:H,4,FALSE)</f>
        <v>无机房+双限速</v>
      </c>
      <c r="G352" s="7" t="str">
        <f>VLOOKUP(A352,数据库!A:H,5,FALSE)</f>
        <v>0.75黑</v>
      </c>
      <c r="H352" s="7" t="e">
        <f>VLOOKUP(A352,数据库!A:J,12,FALSE)</f>
        <v>#REF!</v>
      </c>
      <c r="I352" s="7">
        <f>VLOOKUP(A352,数据库!A:I,8,FALSE)</f>
        <v>300</v>
      </c>
      <c r="J352" s="7">
        <f>VLOOKUP(A352,数据库!A:I,9,FALSE)</f>
        <v>0</v>
      </c>
      <c r="K352" s="7" t="e">
        <f>VLOOKUP(A352,数据库!A:I,10,FALSE)</f>
        <v>#REF!</v>
      </c>
    </row>
    <row r="353" spans="1:11" ht="20.25" customHeight="1" x14ac:dyDescent="0.15">
      <c r="A353" s="7">
        <v>465</v>
      </c>
      <c r="B353" s="1" t="str">
        <f>VLOOKUP(A353,数据库!A:H,2,FALSE)</f>
        <v>DYK1/13</v>
      </c>
      <c r="C353" s="1" t="str">
        <f>VLOOKUP(A353,数据库!A:H,3,FALSE)</f>
        <v>DYK1/23</v>
      </c>
      <c r="D353" s="1" t="str">
        <f>VLOOKUP(A353,数据库!A:H,6,FALSE)</f>
        <v>337：蓝4</v>
      </c>
      <c r="E353" s="1" t="str">
        <f>VLOOKUP(A353,数据库!A:H,7,FALSE)</f>
        <v>红4</v>
      </c>
      <c r="F353" s="1" t="str">
        <f>VLOOKUP(A353,数据库!A:H,4,FALSE)</f>
        <v>无机房+双限速</v>
      </c>
      <c r="G353" s="7" t="str">
        <f>VLOOKUP(A353,数据库!A:H,5,FALSE)</f>
        <v>0.75黑</v>
      </c>
      <c r="H353" s="7" t="e">
        <f>VLOOKUP(A353,数据库!A:J,12,FALSE)</f>
        <v>#REF!</v>
      </c>
      <c r="I353" s="7">
        <f>VLOOKUP(A353,数据库!A:I,8,FALSE)</f>
        <v>100</v>
      </c>
      <c r="J353" s="7">
        <f>VLOOKUP(A353,数据库!A:I,9,FALSE)</f>
        <v>0</v>
      </c>
      <c r="K353" s="7" t="e">
        <f>VLOOKUP(A353,数据库!A:I,10,FALSE)</f>
        <v>#REF!</v>
      </c>
    </row>
    <row r="354" spans="1:11" ht="20.25" customHeight="1" x14ac:dyDescent="0.15">
      <c r="A354" s="7">
        <v>466</v>
      </c>
      <c r="B354" s="1" t="str">
        <f>VLOOKUP(A354,数据库!A:H,2,FALSE)</f>
        <v>DYK1/14</v>
      </c>
      <c r="C354" s="1" t="str">
        <f>VLOOKUP(A354,数据库!A:H,3,FALSE)</f>
        <v>KP/18</v>
      </c>
      <c r="D354" s="1" t="str">
        <f>VLOOKUP(A354,数据库!A:H,6,FALSE)</f>
        <v>红4</v>
      </c>
      <c r="E354" s="1" t="str">
        <f>VLOOKUP(A354,数据库!A:H,7,FALSE)</f>
        <v>5556T</v>
      </c>
      <c r="F354" s="1" t="str">
        <f>VLOOKUP(A354,数据库!A:H,4,FALSE)</f>
        <v>无机房+双限速</v>
      </c>
      <c r="G354" s="7" t="str">
        <f>VLOOKUP(A354,数据库!A:H,5,FALSE)</f>
        <v>0.75黑</v>
      </c>
      <c r="H354" s="7" t="e">
        <f>VLOOKUP(A354,数据库!A:J,12,FALSE)</f>
        <v>#REF!</v>
      </c>
      <c r="I354" s="7">
        <f>VLOOKUP(A354,数据库!A:I,8,FALSE)</f>
        <v>1620</v>
      </c>
      <c r="J354" s="7">
        <f>VLOOKUP(A354,数据库!A:I,9,FALSE)</f>
        <v>0</v>
      </c>
      <c r="K354" s="7" t="e">
        <f>VLOOKUP(A354,数据库!A:I,10,FALSE)</f>
        <v>#REF!</v>
      </c>
    </row>
    <row r="355" spans="1:11" ht="20.25" customHeight="1" x14ac:dyDescent="0.15">
      <c r="A355" s="7">
        <v>467</v>
      </c>
      <c r="B355" s="1" t="str">
        <f>VLOOKUP(A355,数据库!A:H,2,FALSE)</f>
        <v>DYK1/24</v>
      </c>
      <c r="C355" s="1" t="str">
        <f>VLOOKUP(A355,数据库!A:H,3,FALSE)</f>
        <v>KP/16</v>
      </c>
      <c r="D355" s="1" t="str">
        <f>VLOOKUP(A355,数据库!A:H,6,FALSE)</f>
        <v>红4</v>
      </c>
      <c r="E355" s="1" t="str">
        <f>VLOOKUP(A355,数据库!A:H,7,FALSE)</f>
        <v>5556T</v>
      </c>
      <c r="F355" s="1" t="str">
        <f>VLOOKUP(A355,数据库!A:H,4,FALSE)</f>
        <v>无机房+双限速</v>
      </c>
      <c r="G355" s="7" t="str">
        <f>VLOOKUP(A355,数据库!A:H,5,FALSE)</f>
        <v>0.75黑</v>
      </c>
      <c r="H355" s="7" t="e">
        <f>VLOOKUP(A355,数据库!A:J,12,FALSE)</f>
        <v>#REF!</v>
      </c>
      <c r="I355" s="7">
        <f>VLOOKUP(A355,数据库!A:I,8,FALSE)</f>
        <v>1650</v>
      </c>
      <c r="J355" s="7">
        <f>VLOOKUP(A355,数据库!A:I,9,FALSE)</f>
        <v>0</v>
      </c>
      <c r="K355" s="7" t="e">
        <f>VLOOKUP(A355,数据库!A:I,10,FALSE)</f>
        <v>#REF!</v>
      </c>
    </row>
    <row r="356" spans="1:11" ht="20.25" customHeight="1" x14ac:dyDescent="0.15">
      <c r="A356" s="7">
        <v>468</v>
      </c>
      <c r="B356" s="1" t="str">
        <f>VLOOKUP(A356,数据库!A:H,2,FALSE)</f>
        <v>扩展板/X11/10</v>
      </c>
      <c r="C356" s="1" t="str">
        <f>VLOOKUP(A356,数据库!A:H,3,FALSE)</f>
        <v>KE/11</v>
      </c>
      <c r="D356" s="1" t="str">
        <f>VLOOKUP(A356,数据库!A:H,6,FALSE)</f>
        <v>半剥4</v>
      </c>
      <c r="E356" s="1" t="str">
        <f>VLOOKUP(A356,数据库!A:H,7,FALSE)</f>
        <v>5556T</v>
      </c>
      <c r="F356" s="1" t="str">
        <f>VLOOKUP(A356,数据库!A:H,4,FALSE)</f>
        <v>非通讯停电柜</v>
      </c>
      <c r="G356" s="7" t="str">
        <f>VLOOKUP(A356,数据库!A:H,5,FALSE)</f>
        <v>0.5黑</v>
      </c>
      <c r="H356" s="7" t="e">
        <f>VLOOKUP(A356,数据库!A:J,12,FALSE)</f>
        <v>#REF!</v>
      </c>
      <c r="I356" s="7">
        <f>VLOOKUP(A356,数据库!A:I,8,FALSE)</f>
        <v>0</v>
      </c>
      <c r="J356" s="7">
        <f>VLOOKUP(A356,数据库!A:I,9,FALSE)</f>
        <v>0</v>
      </c>
      <c r="K356" s="7" t="e">
        <f>VLOOKUP(A356,数据库!A:I,10,FALSE)</f>
        <v>#REF!</v>
      </c>
    </row>
    <row r="357" spans="1:11" ht="20.25" customHeight="1" x14ac:dyDescent="0.15">
      <c r="A357" s="7">
        <v>469</v>
      </c>
      <c r="B357" s="1" t="str">
        <f>VLOOKUP(A357,数据库!A:H,2,FALSE)</f>
        <v>KD/15</v>
      </c>
      <c r="C357" s="1" t="str">
        <f>VLOOKUP(A357,数据库!A:H,3,FALSE)</f>
        <v>F3/1</v>
      </c>
      <c r="D357" s="1" t="str">
        <f>VLOOKUP(A357,数据库!A:H,6,FALSE)</f>
        <v>5556T</v>
      </c>
      <c r="E357" s="1">
        <f>VLOOKUP(A357,数据库!A:H,7,FALSE)</f>
        <v>0</v>
      </c>
      <c r="F357" s="1" t="str">
        <f>VLOOKUP(A357,数据库!A:H,4,FALSE)</f>
        <v>厅外声光报警</v>
      </c>
      <c r="G357" s="7" t="str">
        <f>VLOOKUP(A357,数据库!A:H,5,FALSE)</f>
        <v>0.5黑</v>
      </c>
      <c r="H357" s="7" t="e">
        <f>VLOOKUP(A357,数据库!A:J,12,FALSE)</f>
        <v>#REF!</v>
      </c>
      <c r="I357" s="7">
        <f>VLOOKUP(A357,数据库!A:I,8,FALSE)</f>
        <v>0</v>
      </c>
      <c r="J357" s="7">
        <f>VLOOKUP(A357,数据库!A:I,9,FALSE)</f>
        <v>0</v>
      </c>
      <c r="K357" s="7" t="e">
        <f>VLOOKUP(A357,数据库!A:I,10,FALSE)</f>
        <v>#REF!</v>
      </c>
    </row>
    <row r="358" spans="1:11" ht="20.25" customHeight="1" x14ac:dyDescent="0.15">
      <c r="A358" s="7">
        <v>470</v>
      </c>
      <c r="B358" s="1" t="str">
        <f>VLOOKUP(A358,数据库!A:H,2,FALSE)</f>
        <v>KZ/3</v>
      </c>
      <c r="C358" s="1" t="str">
        <f>VLOOKUP(A358,数据库!A:H,3,FALSE)</f>
        <v>F3/2</v>
      </c>
      <c r="D358" s="1" t="str">
        <f>VLOOKUP(A358,数据库!A:H,6,FALSE)</f>
        <v>5556T</v>
      </c>
      <c r="E358" s="1">
        <f>VLOOKUP(A358,数据库!A:H,7,FALSE)</f>
        <v>0</v>
      </c>
      <c r="F358" s="1" t="str">
        <f>VLOOKUP(A358,数据库!A:H,4,FALSE)</f>
        <v>厅外声光报警</v>
      </c>
      <c r="G358" s="7" t="str">
        <f>VLOOKUP(A358,数据库!A:H,5,FALSE)</f>
        <v>0.5黑</v>
      </c>
      <c r="H358" s="7" t="e">
        <f>VLOOKUP(A358,数据库!A:J,12,FALSE)</f>
        <v>#REF!</v>
      </c>
      <c r="I358" s="7">
        <f>VLOOKUP(A358,数据库!A:I,8,FALSE)</f>
        <v>0</v>
      </c>
      <c r="J358" s="7">
        <f>VLOOKUP(A358,数据库!A:I,9,FALSE)</f>
        <v>0</v>
      </c>
      <c r="K358" s="7" t="e">
        <f>VLOOKUP(A358,数据库!A:I,10,FALSE)</f>
        <v>#REF!</v>
      </c>
    </row>
    <row r="359" spans="1:11" ht="20.25" customHeight="1" x14ac:dyDescent="0.15">
      <c r="A359" s="7">
        <v>471</v>
      </c>
      <c r="B359" s="1" t="str">
        <f>VLOOKUP(A359,数据库!A:H,2,FALSE)</f>
        <v>DC300/1</v>
      </c>
      <c r="C359" s="1" t="str">
        <f>VLOOKUP(A359,数据库!A:H,3,FALSE)</f>
        <v>变频器/+2</v>
      </c>
      <c r="D359" s="1" t="str">
        <f>VLOOKUP(A359,数据库!A:H,6,FALSE)</f>
        <v>专线</v>
      </c>
      <c r="E359" s="1" t="str">
        <f>VLOOKUP(A359,数据库!A:H,7,FALSE)</f>
        <v>专线</v>
      </c>
      <c r="F359" s="1" t="str">
        <f>VLOOKUP(A359,数据库!A:H,4,FALSE)</f>
        <v>1P母线直流停电柜(装配接）</v>
      </c>
      <c r="G359" s="7" t="str">
        <f>VLOOKUP(A359,数据库!A:H,5,FALSE)</f>
        <v>专线</v>
      </c>
      <c r="H359" s="7" t="e">
        <f>VLOOKUP(A359,数据库!A:J,12,FALSE)</f>
        <v>#REF!</v>
      </c>
      <c r="I359" s="7">
        <f>VLOOKUP(A359,数据库!A:I,8,FALSE)</f>
        <v>0</v>
      </c>
      <c r="J359" s="7">
        <f>VLOOKUP(A359,数据库!A:I,9,FALSE)</f>
        <v>0</v>
      </c>
      <c r="K359" s="7" t="e">
        <f>VLOOKUP(A359,数据库!A:I,10,FALSE)</f>
        <v>#REF!</v>
      </c>
    </row>
    <row r="360" spans="1:11" ht="20.25" customHeight="1" x14ac:dyDescent="0.15">
      <c r="A360" s="7">
        <v>472</v>
      </c>
      <c r="B360" s="1" t="str">
        <f>VLOOKUP(A360,数据库!A:H,2,FALSE)</f>
        <v>DC300/4</v>
      </c>
      <c r="C360" s="1" t="str">
        <f>VLOOKUP(A360,数据库!A:H,3,FALSE)</f>
        <v>变频器/-</v>
      </c>
      <c r="D360" s="1" t="str">
        <f>VLOOKUP(A360,数据库!A:H,6,FALSE)</f>
        <v>专线</v>
      </c>
      <c r="E360" s="1" t="str">
        <f>VLOOKUP(A360,数据库!A:H,7,FALSE)</f>
        <v>专线</v>
      </c>
      <c r="F360" s="1" t="str">
        <f>VLOOKUP(A360,数据库!A:H,4,FALSE)</f>
        <v>1P母线直流停电柜(装配接）</v>
      </c>
      <c r="G360" s="7" t="str">
        <f>VLOOKUP(A360,数据库!A:H,5,FALSE)</f>
        <v>专线</v>
      </c>
      <c r="H360" s="7" t="e">
        <f>VLOOKUP(A360,数据库!A:J,12,FALSE)</f>
        <v>#REF!</v>
      </c>
      <c r="I360" s="7">
        <f>VLOOKUP(A360,数据库!A:I,8,FALSE)</f>
        <v>0</v>
      </c>
      <c r="J360" s="7">
        <f>VLOOKUP(A360,数据库!A:I,9,FALSE)</f>
        <v>0</v>
      </c>
      <c r="K360" s="7" t="e">
        <f>VLOOKUP(A360,数据库!A:I,10,FALSE)</f>
        <v>#REF!</v>
      </c>
    </row>
    <row r="361" spans="1:11" ht="20.25" customHeight="1" x14ac:dyDescent="0.15">
      <c r="A361" s="7">
        <v>473</v>
      </c>
      <c r="B361" s="1" t="str">
        <f>VLOOKUP(A361,数据库!A:H,2,FALSE)</f>
        <v>SZDY/CN3/P3</v>
      </c>
      <c r="C361" s="1" t="str">
        <f>VLOOKUP(A361,数据库!A:H,3,FALSE)</f>
        <v>电流检测装置/CN2/P2</v>
      </c>
      <c r="D361" s="1">
        <f>VLOOKUP(A361,数据库!A:H,6,FALSE)</f>
        <v>0</v>
      </c>
      <c r="E361" s="1">
        <f>VLOOKUP(A361,数据库!A:H,7,FALSE)</f>
        <v>0</v>
      </c>
      <c r="F361" s="1" t="str">
        <f>VLOOKUP(A361,数据库!A:H,4,FALSE)</f>
        <v>无机房</v>
      </c>
      <c r="G361" s="7" t="str">
        <f>VLOOKUP(A361,数据库!A:H,5,FALSE)</f>
        <v>专线</v>
      </c>
      <c r="H361" s="7" t="e">
        <f>VLOOKUP(A361,数据库!A:J,12,FALSE)</f>
        <v>#REF!</v>
      </c>
      <c r="I361" s="7">
        <f>VLOOKUP(A361,数据库!A:I,8,FALSE)</f>
        <v>0</v>
      </c>
      <c r="J361" s="7">
        <f>VLOOKUP(A361,数据库!A:I,9,FALSE)</f>
        <v>0</v>
      </c>
      <c r="K361" s="7" t="e">
        <f>VLOOKUP(A361,数据库!A:I,10,FALSE)</f>
        <v>#REF!</v>
      </c>
    </row>
    <row r="362" spans="1:11" ht="20.25" customHeight="1" x14ac:dyDescent="0.15">
      <c r="A362" s="7">
        <v>474</v>
      </c>
      <c r="B362" s="1" t="e">
        <f>VLOOKUP(A362,数据库!A:H,2,FALSE)</f>
        <v>#N/A</v>
      </c>
      <c r="C362" s="1" t="e">
        <f>VLOOKUP(A362,数据库!A:H,3,FALSE)</f>
        <v>#N/A</v>
      </c>
      <c r="D362" s="1" t="e">
        <f>VLOOKUP(A362,数据库!A:H,6,FALSE)</f>
        <v>#N/A</v>
      </c>
      <c r="E362" s="1" t="e">
        <f>VLOOKUP(A362,数据库!A:H,7,FALSE)</f>
        <v>#N/A</v>
      </c>
      <c r="F362" s="1" t="e">
        <f>VLOOKUP(A362,数据库!A:H,4,FALSE)</f>
        <v>#N/A</v>
      </c>
      <c r="G362" s="7" t="e">
        <f>VLOOKUP(A362,数据库!A:H,5,FALSE)</f>
        <v>#N/A</v>
      </c>
      <c r="H362" s="7" t="e">
        <f>VLOOKUP(A362,数据库!A:J,12,FALSE)</f>
        <v>#N/A</v>
      </c>
      <c r="I362" s="7" t="e">
        <f>VLOOKUP(A362,数据库!A:I,8,FALSE)</f>
        <v>#N/A</v>
      </c>
      <c r="J362" s="7" t="e">
        <f>VLOOKUP(A362,数据库!A:I,9,FALSE)</f>
        <v>#N/A</v>
      </c>
      <c r="K362" s="7" t="e">
        <f>VLOOKUP(A362,数据库!A:I,10,FALSE)</f>
        <v>#N/A</v>
      </c>
    </row>
    <row r="363" spans="1:11" ht="20.25" customHeight="1" x14ac:dyDescent="0.15">
      <c r="A363" s="300" t="s">
        <v>246</v>
      </c>
      <c r="B363" s="301"/>
      <c r="C363" s="301"/>
      <c r="D363" s="301"/>
      <c r="E363" s="301"/>
      <c r="F363" s="301"/>
      <c r="G363" s="301"/>
      <c r="H363" s="301"/>
      <c r="I363" s="301"/>
      <c r="J363" s="301"/>
      <c r="K363" s="302"/>
    </row>
    <row r="364" spans="1:11" ht="20.25" customHeight="1" x14ac:dyDescent="0.15">
      <c r="A364" s="7">
        <v>801</v>
      </c>
      <c r="B364" s="1" t="str">
        <f>VLOOKUP(A364,数据库!A:H,2,FALSE)</f>
        <v>输入端子/R</v>
      </c>
      <c r="C364" s="1" t="str">
        <f>VLOOKUP(A364,数据库!A:H,3,FALSE)</f>
        <v>ZDK/1</v>
      </c>
      <c r="D364" s="1" t="str">
        <f>VLOOKUP(A364,数据库!A:H,6,FALSE)</f>
        <v>剥11</v>
      </c>
      <c r="E364" s="1" t="str">
        <f>VLOOKUP(A364,数据库!A:H,7,FALSE)</f>
        <v>剥11</v>
      </c>
      <c r="F364" s="1" t="str">
        <f>VLOOKUP(A364,数据库!A:H,4,FALSE)</f>
        <v>无停电/能量+有滤波器</v>
      </c>
      <c r="G364" s="7" t="str">
        <f>VLOOKUP(A364,数据库!A:H,5,FALSE)</f>
        <v>黄</v>
      </c>
      <c r="H364" s="7" t="e">
        <f>VLOOKUP(A364,数据库!A:J,12,FALSE)</f>
        <v>#REF!</v>
      </c>
      <c r="I364" s="7">
        <f>VLOOKUP(A364,数据库!A:I,8,FALSE)</f>
        <v>435</v>
      </c>
      <c r="J364" s="7">
        <f>VLOOKUP(A364,数据库!A:I,9,FALSE)</f>
        <v>0</v>
      </c>
      <c r="K364" s="7" t="e">
        <f>VLOOKUP(A364,数据库!A:I,10,FALSE)</f>
        <v>#REF!</v>
      </c>
    </row>
    <row r="365" spans="1:11" ht="20.25" customHeight="1" x14ac:dyDescent="0.15">
      <c r="A365" s="7">
        <f>A364+1</f>
        <v>802</v>
      </c>
      <c r="B365" s="1" t="str">
        <f>VLOOKUP(A365,数据库!A:H,2,FALSE)</f>
        <v>输入端子/S</v>
      </c>
      <c r="C365" s="1" t="str">
        <f>VLOOKUP(A365,数据库!A:H,3,FALSE)</f>
        <v>ZDK/3</v>
      </c>
      <c r="D365" s="1" t="str">
        <f>VLOOKUP(A365,数据库!A:H,6,FALSE)</f>
        <v>剥11</v>
      </c>
      <c r="E365" s="1" t="str">
        <f>VLOOKUP(A365,数据库!A:H,7,FALSE)</f>
        <v>剥11</v>
      </c>
      <c r="F365" s="1" t="str">
        <f>VLOOKUP(A365,数据库!A:H,4,FALSE)</f>
        <v>无停电/能量+有滤波器</v>
      </c>
      <c r="G365" s="7" t="str">
        <f>VLOOKUP(A365,数据库!A:H,5,FALSE)</f>
        <v>蓝</v>
      </c>
      <c r="H365" s="7" t="e">
        <f>VLOOKUP(A365,数据库!A:J,12,FALSE)</f>
        <v>#REF!</v>
      </c>
      <c r="I365" s="7">
        <f>VLOOKUP(A365,数据库!A:I,8,FALSE)</f>
        <v>465</v>
      </c>
      <c r="J365" s="7">
        <f>VLOOKUP(A365,数据库!A:I,9,FALSE)</f>
        <v>0</v>
      </c>
      <c r="K365" s="7" t="e">
        <f>VLOOKUP(A365,数据库!A:I,10,FALSE)</f>
        <v>#REF!</v>
      </c>
    </row>
    <row r="366" spans="1:11" ht="20.25" customHeight="1" x14ac:dyDescent="0.15">
      <c r="A366" s="7">
        <f t="shared" ref="A366:A380" si="0">A365+1</f>
        <v>803</v>
      </c>
      <c r="B366" s="1" t="str">
        <f>VLOOKUP(A366,数据库!A:H,2,FALSE)</f>
        <v>输入端子/T</v>
      </c>
      <c r="C366" s="1" t="str">
        <f>VLOOKUP(A366,数据库!A:H,3,FALSE)</f>
        <v>ZDK/5</v>
      </c>
      <c r="D366" s="1" t="str">
        <f>VLOOKUP(A366,数据库!A:H,6,FALSE)</f>
        <v>剥11</v>
      </c>
      <c r="E366" s="1" t="str">
        <f>VLOOKUP(A366,数据库!A:H,7,FALSE)</f>
        <v>剥11</v>
      </c>
      <c r="F366" s="1" t="str">
        <f>VLOOKUP(A366,数据库!A:H,4,FALSE)</f>
        <v>无停电/能量+有滤波器</v>
      </c>
      <c r="G366" s="7" t="str">
        <f>VLOOKUP(A366,数据库!A:H,5,FALSE)</f>
        <v>红</v>
      </c>
      <c r="H366" s="7" t="e">
        <f>VLOOKUP(A366,数据库!A:J,12,FALSE)</f>
        <v>#REF!</v>
      </c>
      <c r="I366" s="7">
        <f>VLOOKUP(A366,数据库!A:I,8,FALSE)</f>
        <v>500</v>
      </c>
      <c r="J366" s="7">
        <f>VLOOKUP(A366,数据库!A:I,9,FALSE)</f>
        <v>0</v>
      </c>
      <c r="K366" s="7" t="e">
        <f>VLOOKUP(A366,数据库!A:I,10,FALSE)</f>
        <v>#REF!</v>
      </c>
    </row>
    <row r="367" spans="1:11" ht="20.25" customHeight="1" x14ac:dyDescent="0.15">
      <c r="A367" s="7">
        <f t="shared" si="0"/>
        <v>804</v>
      </c>
      <c r="B367" s="1" t="str">
        <f>VLOOKUP(A367,数据库!A:H,2,FALSE)</f>
        <v>滤波器LBQ/L1(1)</v>
      </c>
      <c r="C367" s="1" t="str">
        <f>VLOOKUP(A367,数据库!A:H,3,FALSE)</f>
        <v>ZDK/2</v>
      </c>
      <c r="D367" s="1" t="str">
        <f>VLOOKUP(A367,数据库!A:H,6,FALSE)</f>
        <v>圆</v>
      </c>
      <c r="E367" s="1" t="str">
        <f>VLOOKUP(A367,数据库!A:H,7,FALSE)</f>
        <v>剥11</v>
      </c>
      <c r="F367" s="1" t="str">
        <f>VLOOKUP(A367,数据库!A:H,4,FALSE)</f>
        <v>无停电/能量+有滤波器</v>
      </c>
      <c r="G367" s="7" t="str">
        <f>VLOOKUP(A367,数据库!A:H,5,FALSE)</f>
        <v>黄</v>
      </c>
      <c r="H367" s="7" t="e">
        <f>VLOOKUP(A367,数据库!A:J,12,FALSE)</f>
        <v>#REF!</v>
      </c>
      <c r="I367" s="7">
        <f>VLOOKUP(A367,数据库!A:I,8,FALSE)</f>
        <v>560</v>
      </c>
      <c r="J367" s="7">
        <f>VLOOKUP(A367,数据库!A:I,9,FALSE)</f>
        <v>0</v>
      </c>
      <c r="K367" s="7" t="e">
        <f>VLOOKUP(A367,数据库!A:I,10,FALSE)</f>
        <v>#REF!</v>
      </c>
    </row>
    <row r="368" spans="1:11" ht="20.25" customHeight="1" x14ac:dyDescent="0.15">
      <c r="A368" s="7">
        <f t="shared" si="0"/>
        <v>805</v>
      </c>
      <c r="B368" s="1" t="str">
        <f>VLOOKUP(A368,数据库!A:H,2,FALSE)</f>
        <v>滤波器LBQ/L2(2)</v>
      </c>
      <c r="C368" s="1" t="str">
        <f>VLOOKUP(A368,数据库!A:H,3,FALSE)</f>
        <v>ZDK/4</v>
      </c>
      <c r="D368" s="1" t="str">
        <f>VLOOKUP(A368,数据库!A:H,6,FALSE)</f>
        <v>圆</v>
      </c>
      <c r="E368" s="1" t="str">
        <f>VLOOKUP(A368,数据库!A:H,7,FALSE)</f>
        <v>剥11</v>
      </c>
      <c r="F368" s="1" t="str">
        <f>VLOOKUP(A368,数据库!A:H,4,FALSE)</f>
        <v>无停电/能量+有滤波器</v>
      </c>
      <c r="G368" s="7" t="str">
        <f>VLOOKUP(A368,数据库!A:H,5,FALSE)</f>
        <v>蓝</v>
      </c>
      <c r="H368" s="7" t="e">
        <f>VLOOKUP(A368,数据库!A:J,12,FALSE)</f>
        <v>#REF!</v>
      </c>
      <c r="I368" s="7">
        <f>VLOOKUP(A368,数据库!A:I,8,FALSE)</f>
        <v>590</v>
      </c>
      <c r="J368" s="7">
        <f>VLOOKUP(A368,数据库!A:I,9,FALSE)</f>
        <v>0</v>
      </c>
      <c r="K368" s="7" t="e">
        <f>VLOOKUP(A368,数据库!A:I,10,FALSE)</f>
        <v>#REF!</v>
      </c>
    </row>
    <row r="369" spans="1:11" ht="20.25" customHeight="1" x14ac:dyDescent="0.15">
      <c r="A369" s="7">
        <f t="shared" si="0"/>
        <v>806</v>
      </c>
      <c r="B369" s="1" t="str">
        <f>VLOOKUP(A369,数据库!A:H,2,FALSE)</f>
        <v>滤波器LBQ/L3(3)</v>
      </c>
      <c r="C369" s="1" t="str">
        <f>VLOOKUP(A369,数据库!A:H,3,FALSE)</f>
        <v>ZDK/6</v>
      </c>
      <c r="D369" s="1" t="str">
        <f>VLOOKUP(A369,数据库!A:H,6,FALSE)</f>
        <v>圆</v>
      </c>
      <c r="E369" s="1" t="str">
        <f>VLOOKUP(A369,数据库!A:H,7,FALSE)</f>
        <v>剥11</v>
      </c>
      <c r="F369" s="1" t="str">
        <f>VLOOKUP(A369,数据库!A:H,4,FALSE)</f>
        <v>无停电/能量+有滤波器</v>
      </c>
      <c r="G369" s="7" t="str">
        <f>VLOOKUP(A369,数据库!A:H,5,FALSE)</f>
        <v>红</v>
      </c>
      <c r="H369" s="7" t="e">
        <f>VLOOKUP(A369,数据库!A:J,12,FALSE)</f>
        <v>#REF!</v>
      </c>
      <c r="I369" s="7">
        <f>VLOOKUP(A369,数据库!A:I,8,FALSE)</f>
        <v>620</v>
      </c>
      <c r="J369" s="7">
        <f>VLOOKUP(A369,数据库!A:I,9,FALSE)</f>
        <v>0</v>
      </c>
      <c r="K369" s="7" t="e">
        <f>VLOOKUP(A369,数据库!A:I,10,FALSE)</f>
        <v>#REF!</v>
      </c>
    </row>
    <row r="370" spans="1:11" ht="20.25" customHeight="1" x14ac:dyDescent="0.15">
      <c r="A370" s="7">
        <f t="shared" si="0"/>
        <v>807</v>
      </c>
      <c r="B370" s="1" t="str">
        <f>VLOOKUP(A370,数据库!A:H,2,FALSE)</f>
        <v>滤波器LBQ/L1’(4)</v>
      </c>
      <c r="C370" s="1" t="str">
        <f>VLOOKUP(A370,数据库!A:H,3,FALSE)</f>
        <v>变频器ZKQ/R</v>
      </c>
      <c r="D370" s="1" t="str">
        <f>VLOOKUP(A370,数据库!A:H,6,FALSE)</f>
        <v>圆</v>
      </c>
      <c r="E370" s="1" t="str">
        <f>VLOOKUP(A370,数据库!A:H,7,FALSE)</f>
        <v>圆</v>
      </c>
      <c r="F370" s="1" t="str">
        <f>VLOOKUP(A370,数据库!A:H,4,FALSE)</f>
        <v>无停电/能量+有滤波器</v>
      </c>
      <c r="G370" s="7" t="str">
        <f>VLOOKUP(A370,数据库!A:H,5,FALSE)</f>
        <v>黄</v>
      </c>
      <c r="H370" s="7" t="e">
        <f>VLOOKUP(A370,数据库!A:J,12,FALSE)</f>
        <v>#REF!</v>
      </c>
      <c r="I370" s="7">
        <f>VLOOKUP(A370,数据库!A:I,8,FALSE)</f>
        <v>180</v>
      </c>
      <c r="J370" s="7">
        <f>VLOOKUP(A370,数据库!A:I,9,FALSE)</f>
        <v>0</v>
      </c>
      <c r="K370" s="7" t="e">
        <f>VLOOKUP(A370,数据库!A:I,10,FALSE)</f>
        <v>#REF!</v>
      </c>
    </row>
    <row r="371" spans="1:11" ht="20.25" customHeight="1" x14ac:dyDescent="0.15">
      <c r="A371" s="7">
        <f t="shared" si="0"/>
        <v>808</v>
      </c>
      <c r="B371" s="1" t="str">
        <f>VLOOKUP(A371,数据库!A:H,2,FALSE)</f>
        <v>滤波器LBQ/L2’(5)</v>
      </c>
      <c r="C371" s="1" t="str">
        <f>VLOOKUP(A371,数据库!A:H,3,FALSE)</f>
        <v>变频器ZKQ/S</v>
      </c>
      <c r="D371" s="1" t="str">
        <f>VLOOKUP(A371,数据库!A:H,6,FALSE)</f>
        <v>圆</v>
      </c>
      <c r="E371" s="1" t="str">
        <f>VLOOKUP(A371,数据库!A:H,7,FALSE)</f>
        <v>圆</v>
      </c>
      <c r="F371" s="1" t="str">
        <f>VLOOKUP(A371,数据库!A:H,4,FALSE)</f>
        <v>无停电/能量+有滤波器</v>
      </c>
      <c r="G371" s="7" t="str">
        <f>VLOOKUP(A371,数据库!A:H,5,FALSE)</f>
        <v>蓝</v>
      </c>
      <c r="H371" s="7" t="e">
        <f>VLOOKUP(A371,数据库!A:J,12,FALSE)</f>
        <v>#REF!</v>
      </c>
      <c r="I371" s="7">
        <f>VLOOKUP(A371,数据库!A:I,8,FALSE)</f>
        <v>180</v>
      </c>
      <c r="J371" s="7">
        <f>VLOOKUP(A371,数据库!A:I,9,FALSE)</f>
        <v>0</v>
      </c>
      <c r="K371" s="7" t="e">
        <f>VLOOKUP(A371,数据库!A:I,10,FALSE)</f>
        <v>#REF!</v>
      </c>
    </row>
    <row r="372" spans="1:11" ht="20.25" customHeight="1" x14ac:dyDescent="0.15">
      <c r="A372" s="7">
        <f t="shared" si="0"/>
        <v>809</v>
      </c>
      <c r="B372" s="1" t="str">
        <f>VLOOKUP(A372,数据库!A:H,2,FALSE)</f>
        <v>滤波器LBQ/L3’(6)</v>
      </c>
      <c r="C372" s="1" t="str">
        <f>VLOOKUP(A372,数据库!A:H,3,FALSE)</f>
        <v>变频器ZKQ/T</v>
      </c>
      <c r="D372" s="1" t="str">
        <f>VLOOKUP(A372,数据库!A:H,6,FALSE)</f>
        <v>圆</v>
      </c>
      <c r="E372" s="1" t="str">
        <f>VLOOKUP(A372,数据库!A:H,7,FALSE)</f>
        <v>圆</v>
      </c>
      <c r="F372" s="1" t="str">
        <f>VLOOKUP(A372,数据库!A:H,4,FALSE)</f>
        <v>无停电/能量+有滤波器</v>
      </c>
      <c r="G372" s="7" t="str">
        <f>VLOOKUP(A372,数据库!A:H,5,FALSE)</f>
        <v>红</v>
      </c>
      <c r="H372" s="7" t="e">
        <f>VLOOKUP(A372,数据库!A:J,12,FALSE)</f>
        <v>#REF!</v>
      </c>
      <c r="I372" s="7">
        <f>VLOOKUP(A372,数据库!A:I,8,FALSE)</f>
        <v>180</v>
      </c>
      <c r="J372" s="7">
        <f>VLOOKUP(A372,数据库!A:I,9,FALSE)</f>
        <v>0</v>
      </c>
      <c r="K372" s="7" t="e">
        <f>VLOOKUP(A372,数据库!A:I,10,FALSE)</f>
        <v>#REF!</v>
      </c>
    </row>
    <row r="373" spans="1:11" ht="20.25" customHeight="1" x14ac:dyDescent="0.15">
      <c r="A373" s="7">
        <f t="shared" si="0"/>
        <v>810</v>
      </c>
      <c r="B373" s="1" t="str">
        <f>VLOOKUP(A373,数据库!A:H,2,FALSE)</f>
        <v>输入端子/R</v>
      </c>
      <c r="C373" s="1" t="str">
        <f>VLOOKUP(A373,数据库!A:H,3,FALSE)</f>
        <v>ZDK/1</v>
      </c>
      <c r="D373" s="1" t="str">
        <f>VLOOKUP(A373,数据库!A:H,6,FALSE)</f>
        <v>剥11</v>
      </c>
      <c r="E373" s="1" t="str">
        <f>VLOOKUP(A373,数据库!A:H,7,FALSE)</f>
        <v>剥11</v>
      </c>
      <c r="F373" s="1" t="str">
        <f>VLOOKUP(A373,数据库!A:H,4,FALSE)</f>
        <v>有停电/能量+有滤波器时</v>
      </c>
      <c r="G373" s="7" t="str">
        <f>VLOOKUP(A373,数据库!A:H,5,FALSE)</f>
        <v>黄</v>
      </c>
      <c r="H373" s="7" t="e">
        <f>VLOOKUP(A373,数据库!A:J,12,FALSE)</f>
        <v>#REF!</v>
      </c>
      <c r="I373" s="7">
        <f>VLOOKUP(A373,数据库!A:I,8,FALSE)</f>
        <v>435</v>
      </c>
      <c r="J373" s="7">
        <f>VLOOKUP(A373,数据库!A:I,9,FALSE)</f>
        <v>0</v>
      </c>
      <c r="K373" s="7" t="e">
        <f>VLOOKUP(A373,数据库!A:I,10,FALSE)</f>
        <v>#REF!</v>
      </c>
    </row>
    <row r="374" spans="1:11" ht="20.25" customHeight="1" x14ac:dyDescent="0.15">
      <c r="A374" s="7">
        <f t="shared" si="0"/>
        <v>811</v>
      </c>
      <c r="B374" s="1" t="str">
        <f>VLOOKUP(A374,数据库!A:H,2,FALSE)</f>
        <v>输入端子/S</v>
      </c>
      <c r="C374" s="1" t="str">
        <f>VLOOKUP(A374,数据库!A:H,3,FALSE)</f>
        <v>ZDK/3</v>
      </c>
      <c r="D374" s="1" t="str">
        <f>VLOOKUP(A374,数据库!A:H,6,FALSE)</f>
        <v>剥11</v>
      </c>
      <c r="E374" s="1" t="str">
        <f>VLOOKUP(A374,数据库!A:H,7,FALSE)</f>
        <v>剥11</v>
      </c>
      <c r="F374" s="1" t="str">
        <f>VLOOKUP(A374,数据库!A:H,4,FALSE)</f>
        <v>有停电/能量+有滤波器时</v>
      </c>
      <c r="G374" s="7" t="str">
        <f>VLOOKUP(A374,数据库!A:H,5,FALSE)</f>
        <v>蓝</v>
      </c>
      <c r="H374" s="7" t="e">
        <f>VLOOKUP(A374,数据库!A:J,12,FALSE)</f>
        <v>#REF!</v>
      </c>
      <c r="I374" s="7">
        <f>VLOOKUP(A374,数据库!A:I,8,FALSE)</f>
        <v>465</v>
      </c>
      <c r="J374" s="7">
        <f>VLOOKUP(A374,数据库!A:I,9,FALSE)</f>
        <v>0</v>
      </c>
      <c r="K374" s="7" t="e">
        <f>VLOOKUP(A374,数据库!A:I,10,FALSE)</f>
        <v>#REF!</v>
      </c>
    </row>
    <row r="375" spans="1:11" ht="20.25" customHeight="1" x14ac:dyDescent="0.15">
      <c r="A375" s="7">
        <f t="shared" si="0"/>
        <v>812</v>
      </c>
      <c r="B375" s="1" t="str">
        <f>VLOOKUP(A375,数据库!A:H,2,FALSE)</f>
        <v>输入端子/T</v>
      </c>
      <c r="C375" s="1" t="str">
        <f>VLOOKUP(A375,数据库!A:H,3,FALSE)</f>
        <v>ZDK/5</v>
      </c>
      <c r="D375" s="1" t="str">
        <f>VLOOKUP(A375,数据库!A:H,6,FALSE)</f>
        <v>剥11</v>
      </c>
      <c r="E375" s="1" t="str">
        <f>VLOOKUP(A375,数据库!A:H,7,FALSE)</f>
        <v>剥11</v>
      </c>
      <c r="F375" s="1" t="str">
        <f>VLOOKUP(A375,数据库!A:H,4,FALSE)</f>
        <v>有停电/能量+有滤波器时</v>
      </c>
      <c r="G375" s="7" t="str">
        <f>VLOOKUP(A375,数据库!A:H,5,FALSE)</f>
        <v>红</v>
      </c>
      <c r="H375" s="7" t="e">
        <f>VLOOKUP(A375,数据库!A:J,12,FALSE)</f>
        <v>#REF!</v>
      </c>
      <c r="I375" s="7">
        <f>VLOOKUP(A375,数据库!A:I,8,FALSE)</f>
        <v>500</v>
      </c>
      <c r="J375" s="7">
        <f>VLOOKUP(A375,数据库!A:I,9,FALSE)</f>
        <v>0</v>
      </c>
      <c r="K375" s="7" t="e">
        <f>VLOOKUP(A375,数据库!A:I,10,FALSE)</f>
        <v>#REF!</v>
      </c>
    </row>
    <row r="376" spans="1:11" ht="20.25" customHeight="1" x14ac:dyDescent="0.15">
      <c r="A376" s="7">
        <f t="shared" si="0"/>
        <v>813</v>
      </c>
      <c r="B376" s="1" t="str">
        <f>VLOOKUP(A376,数据库!A:H,2,FALSE)</f>
        <v>端子排/R’</v>
      </c>
      <c r="C376" s="1" t="str">
        <f>VLOOKUP(A376,数据库!A:H,3,FALSE)</f>
        <v>ZDK/2</v>
      </c>
      <c r="D376" s="1" t="str">
        <f>VLOOKUP(A376,数据库!A:H,6,FALSE)</f>
        <v>剥11</v>
      </c>
      <c r="E376" s="1" t="str">
        <f>VLOOKUP(A376,数据库!A:H,7,FALSE)</f>
        <v>剥11</v>
      </c>
      <c r="F376" s="1" t="str">
        <f>VLOOKUP(A376,数据库!A:H,4,FALSE)</f>
        <v>有停电/能量+有滤波器时</v>
      </c>
      <c r="G376" s="7" t="str">
        <f>VLOOKUP(A376,数据库!A:H,5,FALSE)</f>
        <v>黄</v>
      </c>
      <c r="H376" s="7" t="e">
        <f>VLOOKUP(A376,数据库!A:J,12,FALSE)</f>
        <v>#REF!</v>
      </c>
      <c r="I376" s="7">
        <f>VLOOKUP(A376,数据库!A:I,8,FALSE)</f>
        <v>180</v>
      </c>
      <c r="J376" s="7">
        <f>VLOOKUP(A376,数据库!A:I,9,FALSE)</f>
        <v>0</v>
      </c>
      <c r="K376" s="7" t="e">
        <f>VLOOKUP(A376,数据库!A:I,10,FALSE)</f>
        <v>#REF!</v>
      </c>
    </row>
    <row r="377" spans="1:11" ht="20.25" customHeight="1" x14ac:dyDescent="0.15">
      <c r="A377" s="7">
        <f t="shared" si="0"/>
        <v>814</v>
      </c>
      <c r="B377" s="1" t="str">
        <f>VLOOKUP(A377,数据库!A:H,2,FALSE)</f>
        <v>端子排/S’</v>
      </c>
      <c r="C377" s="1" t="str">
        <f>VLOOKUP(A377,数据库!A:H,3,FALSE)</f>
        <v>ZDK/4</v>
      </c>
      <c r="D377" s="1" t="str">
        <f>VLOOKUP(A377,数据库!A:H,6,FALSE)</f>
        <v>剥11</v>
      </c>
      <c r="E377" s="1" t="str">
        <f>VLOOKUP(A377,数据库!A:H,7,FALSE)</f>
        <v>剥11</v>
      </c>
      <c r="F377" s="1" t="str">
        <f>VLOOKUP(A377,数据库!A:H,4,FALSE)</f>
        <v>有停电/能量+有滤波器时</v>
      </c>
      <c r="G377" s="7" t="str">
        <f>VLOOKUP(A377,数据库!A:H,5,FALSE)</f>
        <v>蓝</v>
      </c>
      <c r="H377" s="7" t="e">
        <f>VLOOKUP(A377,数据库!A:J,12,FALSE)</f>
        <v>#REF!</v>
      </c>
      <c r="I377" s="7">
        <f>VLOOKUP(A377,数据库!A:I,8,FALSE)</f>
        <v>180</v>
      </c>
      <c r="J377" s="7">
        <f>VLOOKUP(A377,数据库!A:I,9,FALSE)</f>
        <v>0</v>
      </c>
      <c r="K377" s="7" t="e">
        <f>VLOOKUP(A377,数据库!A:I,10,FALSE)</f>
        <v>#REF!</v>
      </c>
    </row>
    <row r="378" spans="1:11" ht="20.25" customHeight="1" x14ac:dyDescent="0.15">
      <c r="A378" s="7">
        <f t="shared" si="0"/>
        <v>815</v>
      </c>
      <c r="B378" s="1" t="str">
        <f>VLOOKUP(A378,数据库!A:H,2,FALSE)</f>
        <v>端子排/T’</v>
      </c>
      <c r="C378" s="1" t="str">
        <f>VLOOKUP(A378,数据库!A:H,3,FALSE)</f>
        <v>ZDK/6</v>
      </c>
      <c r="D378" s="1" t="str">
        <f>VLOOKUP(A378,数据库!A:H,6,FALSE)</f>
        <v>剥11</v>
      </c>
      <c r="E378" s="1" t="str">
        <f>VLOOKUP(A378,数据库!A:H,7,FALSE)</f>
        <v>剥11</v>
      </c>
      <c r="F378" s="1" t="str">
        <f>VLOOKUP(A378,数据库!A:H,4,FALSE)</f>
        <v>有停电/能量+有滤波器时</v>
      </c>
      <c r="G378" s="7" t="str">
        <f>VLOOKUP(A378,数据库!A:H,5,FALSE)</f>
        <v>红</v>
      </c>
      <c r="H378" s="7" t="e">
        <f>VLOOKUP(A378,数据库!A:J,12,FALSE)</f>
        <v>#REF!</v>
      </c>
      <c r="I378" s="7">
        <f>VLOOKUP(A378,数据库!A:I,8,FALSE)</f>
        <v>180</v>
      </c>
      <c r="J378" s="7">
        <f>VLOOKUP(A378,数据库!A:I,9,FALSE)</f>
        <v>0</v>
      </c>
      <c r="K378" s="7" t="e">
        <f>VLOOKUP(A378,数据库!A:I,10,FALSE)</f>
        <v>#REF!</v>
      </c>
    </row>
    <row r="379" spans="1:11" ht="20.25" customHeight="1" x14ac:dyDescent="0.15">
      <c r="A379" s="7">
        <f t="shared" si="0"/>
        <v>816</v>
      </c>
      <c r="B379" s="1" t="str">
        <f>VLOOKUP(A379,数据库!A:H,2,FALSE)</f>
        <v>端子排/R0’</v>
      </c>
      <c r="C379" s="1" t="str">
        <f>VLOOKUP(A379,数据库!A:H,3,FALSE)</f>
        <v>滤波器LBQ/L1(1)</v>
      </c>
      <c r="D379" s="1" t="str">
        <f>VLOOKUP(A379,数据库!A:H,6,FALSE)</f>
        <v>剥11</v>
      </c>
      <c r="E379" s="1" t="str">
        <f>VLOOKUP(A379,数据库!A:H,7,FALSE)</f>
        <v>圆</v>
      </c>
      <c r="F379" s="1" t="str">
        <f>VLOOKUP(A379,数据库!A:H,4,FALSE)</f>
        <v>有停电/能量+有滤波器时</v>
      </c>
      <c r="G379" s="7" t="str">
        <f>VLOOKUP(A379,数据库!A:H,5,FALSE)</f>
        <v>黄</v>
      </c>
      <c r="H379" s="7" t="e">
        <f>VLOOKUP(A379,数据库!A:J,12,FALSE)</f>
        <v>#REF!</v>
      </c>
      <c r="I379" s="7">
        <f>VLOOKUP(A379,数据库!A:I,8,FALSE)</f>
        <v>560</v>
      </c>
      <c r="J379" s="7">
        <f>VLOOKUP(A379,数据库!A:I,9,FALSE)</f>
        <v>0</v>
      </c>
      <c r="K379" s="7" t="e">
        <f>VLOOKUP(A379,数据库!A:I,10,FALSE)</f>
        <v>#REF!</v>
      </c>
    </row>
    <row r="380" spans="1:11" ht="20.25" customHeight="1" x14ac:dyDescent="0.15">
      <c r="A380" s="7">
        <f t="shared" si="0"/>
        <v>817</v>
      </c>
      <c r="B380" s="1" t="str">
        <f>VLOOKUP(A380,数据库!A:H,2,FALSE)</f>
        <v>端子排/S0’</v>
      </c>
      <c r="C380" s="1" t="str">
        <f>VLOOKUP(A380,数据库!A:H,3,FALSE)</f>
        <v>滤波器LBQ/L2(2)</v>
      </c>
      <c r="D380" s="1" t="str">
        <f>VLOOKUP(A380,数据库!A:H,6,FALSE)</f>
        <v>剥11</v>
      </c>
      <c r="E380" s="1" t="str">
        <f>VLOOKUP(A380,数据库!A:H,7,FALSE)</f>
        <v>圆</v>
      </c>
      <c r="F380" s="1" t="str">
        <f>VLOOKUP(A380,数据库!A:H,4,FALSE)</f>
        <v>有停电/能量+有滤波器时</v>
      </c>
      <c r="G380" s="7" t="str">
        <f>VLOOKUP(A380,数据库!A:H,5,FALSE)</f>
        <v>蓝</v>
      </c>
      <c r="H380" s="7" t="e">
        <f>VLOOKUP(A380,数据库!A:J,12,FALSE)</f>
        <v>#REF!</v>
      </c>
      <c r="I380" s="7">
        <f>VLOOKUP(A380,数据库!A:I,8,FALSE)</f>
        <v>590</v>
      </c>
      <c r="J380" s="7">
        <f>VLOOKUP(A380,数据库!A:I,9,FALSE)</f>
        <v>0</v>
      </c>
      <c r="K380" s="7" t="e">
        <f>VLOOKUP(A380,数据库!A:I,10,FALSE)</f>
        <v>#REF!</v>
      </c>
    </row>
  </sheetData>
  <mergeCells count="50">
    <mergeCell ref="A96:K96"/>
    <mergeCell ref="A29:B29"/>
    <mergeCell ref="A30:B30"/>
    <mergeCell ref="C30:F30"/>
    <mergeCell ref="H30:K30"/>
    <mergeCell ref="B37:K37"/>
    <mergeCell ref="A363:K363"/>
    <mergeCell ref="B36:K36"/>
    <mergeCell ref="B33:K33"/>
    <mergeCell ref="B35:K35"/>
    <mergeCell ref="B41:C41"/>
    <mergeCell ref="D41:K41"/>
    <mergeCell ref="B39:C39"/>
    <mergeCell ref="D39:K39"/>
    <mergeCell ref="B38:K38"/>
    <mergeCell ref="A185:K185"/>
    <mergeCell ref="B40:K40"/>
    <mergeCell ref="A43:K43"/>
    <mergeCell ref="A58:K58"/>
    <mergeCell ref="A79:K79"/>
    <mergeCell ref="A74:K74"/>
    <mergeCell ref="A171:K171"/>
    <mergeCell ref="A2:K2"/>
    <mergeCell ref="A7:K7"/>
    <mergeCell ref="A8:K8"/>
    <mergeCell ref="A25:K25"/>
    <mergeCell ref="A24:K24"/>
    <mergeCell ref="A12:K12"/>
    <mergeCell ref="A14:K14"/>
    <mergeCell ref="A16:K16"/>
    <mergeCell ref="A9:K9"/>
    <mergeCell ref="G3:K3"/>
    <mergeCell ref="G4:K4"/>
    <mergeCell ref="A10:K10"/>
    <mergeCell ref="A26:B26"/>
    <mergeCell ref="A70:K70"/>
    <mergeCell ref="A82:K82"/>
    <mergeCell ref="A91:K91"/>
    <mergeCell ref="A107:K107"/>
    <mergeCell ref="A27:B27"/>
    <mergeCell ref="C29:F29"/>
    <mergeCell ref="H29:K29"/>
    <mergeCell ref="A28:B28"/>
    <mergeCell ref="C28:F28"/>
    <mergeCell ref="H28:K28"/>
    <mergeCell ref="C27:F27"/>
    <mergeCell ref="H27:K27"/>
    <mergeCell ref="A31:K31"/>
    <mergeCell ref="B34:K34"/>
    <mergeCell ref="A32:K32"/>
  </mergeCells>
  <phoneticPr fontId="2" type="noConversion"/>
  <printOptions horizontalCentered="1"/>
  <pageMargins left="0.51181102362204722" right="0.31496062992125984" top="0.47244094488188981" bottom="0.51181102362204722" header="0.19685039370078741" footer="0.19685039370078741"/>
  <pageSetup paperSize="8" scale="81" orientation="landscape" r:id="rId1"/>
  <headerFooter alignWithMargins="0">
    <oddFooter>第 &amp;P 页，共 &amp;N 页</oddFooter>
  </headerFooter>
  <rowBreaks count="2" manualBreakCount="2">
    <brk id="30" max="10" man="1"/>
    <brk id="41" max="10" man="1"/>
  </rowBreaks>
  <customProperties>
    <customPr name="BudgetSheetCodeName" r:id="rId2"/>
  </customPropertie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8"/>
  <sheetViews>
    <sheetView topLeftCell="A82" workbookViewId="0">
      <selection activeCell="E108" sqref="E108"/>
    </sheetView>
  </sheetViews>
  <sheetFormatPr defaultRowHeight="14.25" x14ac:dyDescent="0.15"/>
  <cols>
    <col min="1" max="1" width="13.875" style="137" customWidth="1"/>
    <col min="2" max="2" width="6.125" customWidth="1"/>
    <col min="3" max="3" width="6.875" style="137" customWidth="1"/>
    <col min="4" max="4" width="16.875" style="138" customWidth="1"/>
    <col min="5" max="5" width="13" customWidth="1"/>
    <col min="6" max="6" width="18.625" style="138" customWidth="1"/>
    <col min="7" max="7" width="11.75" customWidth="1"/>
    <col min="8" max="8" width="19.25" customWidth="1"/>
    <col min="9" max="9" width="24.25" style="138" customWidth="1"/>
    <col min="10" max="10" width="25.625" customWidth="1"/>
  </cols>
  <sheetData>
    <row r="1" spans="1:10" ht="23.25" customHeight="1" x14ac:dyDescent="0.15">
      <c r="A1" s="174" t="s">
        <v>1342</v>
      </c>
      <c r="B1" s="175"/>
      <c r="C1" s="175"/>
      <c r="D1" s="175"/>
      <c r="E1" s="347" t="s">
        <v>1353</v>
      </c>
      <c r="F1" s="347"/>
      <c r="G1" s="175"/>
      <c r="H1" s="175"/>
      <c r="I1" s="162"/>
      <c r="J1" s="164" t="s">
        <v>1432</v>
      </c>
    </row>
    <row r="2" spans="1:10" s="142" customFormat="1" x14ac:dyDescent="0.15">
      <c r="A2" s="159" t="s">
        <v>1056</v>
      </c>
      <c r="B2" s="141" t="s">
        <v>247</v>
      </c>
      <c r="C2" s="159" t="s">
        <v>1057</v>
      </c>
      <c r="D2" s="160" t="s">
        <v>1407</v>
      </c>
      <c r="E2" s="161" t="s">
        <v>1409</v>
      </c>
      <c r="F2" s="160" t="s">
        <v>1408</v>
      </c>
      <c r="G2" s="161" t="s">
        <v>1410</v>
      </c>
      <c r="H2" s="141" t="s">
        <v>250</v>
      </c>
      <c r="I2" s="140" t="s">
        <v>248</v>
      </c>
    </row>
    <row r="3" spans="1:10" s="142" customFormat="1" x14ac:dyDescent="0.15">
      <c r="A3" s="159" t="s">
        <v>1058</v>
      </c>
      <c r="B3" s="141"/>
      <c r="C3" s="159"/>
      <c r="D3" s="140"/>
      <c r="E3" s="141"/>
      <c r="F3" s="140"/>
      <c r="G3" s="141"/>
      <c r="H3" s="141"/>
      <c r="I3" s="140"/>
    </row>
    <row r="4" spans="1:10" s="142" customFormat="1" x14ac:dyDescent="0.15">
      <c r="A4" s="159">
        <v>1</v>
      </c>
      <c r="B4" s="141" t="s">
        <v>255</v>
      </c>
      <c r="C4" s="159">
        <v>640</v>
      </c>
      <c r="D4" s="140" t="s">
        <v>1059</v>
      </c>
      <c r="E4" s="141" t="s">
        <v>1060</v>
      </c>
      <c r="F4" s="140" t="s">
        <v>278</v>
      </c>
      <c r="G4" s="141" t="s">
        <v>766</v>
      </c>
      <c r="H4" s="141" t="s">
        <v>12</v>
      </c>
      <c r="I4" s="140" t="s">
        <v>1059</v>
      </c>
    </row>
    <row r="5" spans="1:10" s="142" customFormat="1" x14ac:dyDescent="0.15">
      <c r="A5" s="159">
        <v>2</v>
      </c>
      <c r="B5" s="141" t="s">
        <v>255</v>
      </c>
      <c r="C5" s="159">
        <v>790</v>
      </c>
      <c r="D5" s="160" t="s">
        <v>1260</v>
      </c>
      <c r="E5" s="141" t="s">
        <v>1061</v>
      </c>
      <c r="F5" s="140" t="s">
        <v>278</v>
      </c>
      <c r="G5" s="141" t="s">
        <v>766</v>
      </c>
      <c r="H5" s="141" t="s">
        <v>12</v>
      </c>
      <c r="I5" s="140" t="s">
        <v>637</v>
      </c>
    </row>
    <row r="6" spans="1:10" s="142" customFormat="1" x14ac:dyDescent="0.15">
      <c r="A6" s="159">
        <v>3</v>
      </c>
      <c r="B6" s="141" t="s">
        <v>255</v>
      </c>
      <c r="C6" s="159">
        <v>1170</v>
      </c>
      <c r="D6" s="140" t="s">
        <v>1062</v>
      </c>
      <c r="E6" s="141" t="s">
        <v>1063</v>
      </c>
      <c r="F6" s="140" t="s">
        <v>278</v>
      </c>
      <c r="G6" s="141" t="s">
        <v>766</v>
      </c>
      <c r="H6" s="141" t="s">
        <v>12</v>
      </c>
      <c r="I6" s="140" t="s">
        <v>1062</v>
      </c>
    </row>
    <row r="7" spans="1:10" s="142" customFormat="1" x14ac:dyDescent="0.15">
      <c r="A7" s="159">
        <v>4</v>
      </c>
      <c r="B7" s="141" t="s">
        <v>255</v>
      </c>
      <c r="C7" s="159">
        <v>890</v>
      </c>
      <c r="D7" s="140" t="s">
        <v>1064</v>
      </c>
      <c r="E7" s="141" t="s">
        <v>1</v>
      </c>
      <c r="F7" s="140" t="s">
        <v>278</v>
      </c>
      <c r="G7" s="141" t="s">
        <v>766</v>
      </c>
      <c r="H7" s="141" t="s">
        <v>12</v>
      </c>
      <c r="I7" s="140" t="s">
        <v>1064</v>
      </c>
    </row>
    <row r="8" spans="1:10" s="142" customFormat="1" x14ac:dyDescent="0.15">
      <c r="A8" s="159">
        <v>5</v>
      </c>
      <c r="B8" s="141" t="s">
        <v>255</v>
      </c>
      <c r="C8" s="159">
        <v>720</v>
      </c>
      <c r="D8" s="140" t="s">
        <v>1065</v>
      </c>
      <c r="E8" s="141" t="s">
        <v>1066</v>
      </c>
      <c r="F8" s="140" t="s">
        <v>278</v>
      </c>
      <c r="G8" s="141" t="s">
        <v>766</v>
      </c>
      <c r="H8" s="141" t="s">
        <v>12</v>
      </c>
      <c r="I8" s="140" t="s">
        <v>1065</v>
      </c>
    </row>
    <row r="9" spans="1:10" s="142" customFormat="1" x14ac:dyDescent="0.15">
      <c r="A9" s="159">
        <v>6</v>
      </c>
      <c r="B9" s="141" t="s">
        <v>255</v>
      </c>
      <c r="C9" s="178">
        <v>670</v>
      </c>
      <c r="D9" s="140" t="s">
        <v>1067</v>
      </c>
      <c r="E9" s="141" t="s">
        <v>1068</v>
      </c>
      <c r="F9" s="140" t="s">
        <v>278</v>
      </c>
      <c r="G9" s="141" t="s">
        <v>766</v>
      </c>
      <c r="H9" s="141" t="s">
        <v>1069</v>
      </c>
      <c r="I9" s="140" t="s">
        <v>1067</v>
      </c>
    </row>
    <row r="10" spans="1:10" s="142" customFormat="1" x14ac:dyDescent="0.15">
      <c r="A10" s="159">
        <v>7</v>
      </c>
      <c r="B10" s="141" t="s">
        <v>255</v>
      </c>
      <c r="C10" s="159">
        <v>610</v>
      </c>
      <c r="D10" s="140" t="s">
        <v>2</v>
      </c>
      <c r="E10" s="141" t="s">
        <v>1070</v>
      </c>
      <c r="F10" s="140" t="s">
        <v>278</v>
      </c>
      <c r="G10" s="141" t="s">
        <v>766</v>
      </c>
      <c r="H10" s="141" t="s">
        <v>12</v>
      </c>
      <c r="I10" s="140" t="s">
        <v>2</v>
      </c>
    </row>
    <row r="11" spans="1:10" s="142" customFormat="1" x14ac:dyDescent="0.15">
      <c r="A11" s="159">
        <v>8</v>
      </c>
      <c r="B11" s="141" t="s">
        <v>255</v>
      </c>
      <c r="C11" s="159">
        <v>750</v>
      </c>
      <c r="D11" s="140" t="s">
        <v>22</v>
      </c>
      <c r="E11" s="141" t="s">
        <v>3</v>
      </c>
      <c r="F11" s="140" t="s">
        <v>278</v>
      </c>
      <c r="G11" s="141" t="s">
        <v>766</v>
      </c>
      <c r="H11" s="141" t="s">
        <v>12</v>
      </c>
      <c r="I11" s="140" t="s">
        <v>22</v>
      </c>
    </row>
    <row r="12" spans="1:10" s="142" customFormat="1" x14ac:dyDescent="0.15">
      <c r="A12" s="159">
        <v>9</v>
      </c>
      <c r="B12" s="141" t="s">
        <v>255</v>
      </c>
      <c r="C12" s="159">
        <v>670</v>
      </c>
      <c r="D12" s="140" t="s">
        <v>1071</v>
      </c>
      <c r="E12" s="141" t="s">
        <v>1072</v>
      </c>
      <c r="F12" s="140" t="s">
        <v>278</v>
      </c>
      <c r="G12" s="141" t="s">
        <v>766</v>
      </c>
      <c r="H12" s="141" t="s">
        <v>1069</v>
      </c>
      <c r="I12" s="140" t="s">
        <v>1071</v>
      </c>
    </row>
    <row r="13" spans="1:10" s="142" customFormat="1" x14ac:dyDescent="0.15">
      <c r="A13" s="159">
        <v>10</v>
      </c>
      <c r="B13" s="141" t="s">
        <v>255</v>
      </c>
      <c r="C13" s="159">
        <v>1080</v>
      </c>
      <c r="D13" s="140" t="s">
        <v>1073</v>
      </c>
      <c r="E13" s="141" t="s">
        <v>1074</v>
      </c>
      <c r="F13" s="140" t="s">
        <v>278</v>
      </c>
      <c r="G13" s="141" t="s">
        <v>766</v>
      </c>
      <c r="H13" s="141" t="s">
        <v>12</v>
      </c>
      <c r="I13" s="140" t="s">
        <v>1073</v>
      </c>
    </row>
    <row r="14" spans="1:10" s="142" customFormat="1" x14ac:dyDescent="0.15">
      <c r="A14" s="159">
        <v>11</v>
      </c>
      <c r="B14" s="141" t="s">
        <v>255</v>
      </c>
      <c r="C14" s="159">
        <v>1060</v>
      </c>
      <c r="D14" s="140" t="s">
        <v>702</v>
      </c>
      <c r="E14" s="141" t="s">
        <v>1075</v>
      </c>
      <c r="F14" s="140" t="s">
        <v>278</v>
      </c>
      <c r="G14" s="141" t="s">
        <v>766</v>
      </c>
      <c r="H14" s="141" t="s">
        <v>1076</v>
      </c>
      <c r="I14" s="140" t="s">
        <v>702</v>
      </c>
    </row>
    <row r="15" spans="1:10" s="142" customFormat="1" x14ac:dyDescent="0.15">
      <c r="A15" s="159">
        <v>12</v>
      </c>
      <c r="B15" s="141" t="s">
        <v>255</v>
      </c>
      <c r="C15" s="159">
        <v>1000</v>
      </c>
      <c r="D15" s="140" t="s">
        <v>1077</v>
      </c>
      <c r="E15" s="141" t="s">
        <v>1078</v>
      </c>
      <c r="F15" s="140" t="s">
        <v>278</v>
      </c>
      <c r="G15" s="141" t="s">
        <v>766</v>
      </c>
      <c r="H15" s="141" t="s">
        <v>12</v>
      </c>
      <c r="I15" s="140" t="s">
        <v>1077</v>
      </c>
    </row>
    <row r="16" spans="1:10" s="142" customFormat="1" x14ac:dyDescent="0.15">
      <c r="A16" s="159">
        <v>13</v>
      </c>
      <c r="B16" s="141" t="s">
        <v>255</v>
      </c>
      <c r="C16" s="159">
        <v>1130</v>
      </c>
      <c r="D16" s="140" t="s">
        <v>1079</v>
      </c>
      <c r="E16" s="141" t="s">
        <v>1080</v>
      </c>
      <c r="F16" s="140" t="s">
        <v>278</v>
      </c>
      <c r="G16" s="141" t="s">
        <v>766</v>
      </c>
      <c r="H16" s="141" t="s">
        <v>12</v>
      </c>
      <c r="I16" s="140" t="s">
        <v>1079</v>
      </c>
    </row>
    <row r="17" spans="1:9" s="142" customFormat="1" x14ac:dyDescent="0.15">
      <c r="A17" s="159" t="s">
        <v>1081</v>
      </c>
      <c r="B17" s="141"/>
      <c r="C17" s="159"/>
      <c r="D17" s="140"/>
      <c r="E17" s="141"/>
      <c r="F17" s="140"/>
      <c r="G17" s="141"/>
      <c r="H17" s="141"/>
      <c r="I17" s="140"/>
    </row>
    <row r="18" spans="1:9" s="142" customFormat="1" x14ac:dyDescent="0.15">
      <c r="A18" s="159">
        <v>14</v>
      </c>
      <c r="B18" s="141" t="s">
        <v>255</v>
      </c>
      <c r="C18" s="159">
        <v>1120</v>
      </c>
      <c r="D18" s="140" t="s">
        <v>1082</v>
      </c>
      <c r="E18" s="141" t="s">
        <v>1083</v>
      </c>
      <c r="F18" s="140" t="s">
        <v>278</v>
      </c>
      <c r="G18" s="141" t="s">
        <v>766</v>
      </c>
      <c r="H18" s="141" t="s">
        <v>12</v>
      </c>
      <c r="I18" s="140" t="s">
        <v>1082</v>
      </c>
    </row>
    <row r="19" spans="1:9" s="142" customFormat="1" x14ac:dyDescent="0.15">
      <c r="A19" s="159">
        <v>15</v>
      </c>
      <c r="B19" s="141" t="s">
        <v>255</v>
      </c>
      <c r="C19" s="159">
        <v>1220</v>
      </c>
      <c r="D19" s="140" t="s">
        <v>1084</v>
      </c>
      <c r="E19" s="141" t="s">
        <v>1085</v>
      </c>
      <c r="F19" s="140" t="s">
        <v>278</v>
      </c>
      <c r="G19" s="141" t="s">
        <v>766</v>
      </c>
      <c r="H19" s="141" t="s">
        <v>12</v>
      </c>
      <c r="I19" s="140" t="s">
        <v>1084</v>
      </c>
    </row>
    <row r="20" spans="1:9" s="142" customFormat="1" x14ac:dyDescent="0.15">
      <c r="A20" s="159">
        <v>16</v>
      </c>
      <c r="B20" s="141" t="s">
        <v>255</v>
      </c>
      <c r="C20" s="159">
        <v>1090</v>
      </c>
      <c r="D20" s="140" t="s">
        <v>262</v>
      </c>
      <c r="E20" s="141" t="s">
        <v>263</v>
      </c>
      <c r="F20" s="140" t="s">
        <v>278</v>
      </c>
      <c r="G20" s="141" t="s">
        <v>766</v>
      </c>
      <c r="H20" s="141" t="s">
        <v>12</v>
      </c>
      <c r="I20" s="140" t="s">
        <v>262</v>
      </c>
    </row>
    <row r="21" spans="1:9" s="142" customFormat="1" x14ac:dyDescent="0.15">
      <c r="A21" s="159">
        <v>17</v>
      </c>
      <c r="B21" s="141" t="s">
        <v>255</v>
      </c>
      <c r="C21" s="159">
        <v>940</v>
      </c>
      <c r="D21" s="140" t="s">
        <v>1087</v>
      </c>
      <c r="E21" s="141" t="s">
        <v>1088</v>
      </c>
      <c r="F21" s="140" t="s">
        <v>278</v>
      </c>
      <c r="G21" s="141" t="s">
        <v>766</v>
      </c>
      <c r="H21" s="141" t="s">
        <v>1089</v>
      </c>
      <c r="I21" s="140" t="s">
        <v>1087</v>
      </c>
    </row>
    <row r="22" spans="1:9" s="142" customFormat="1" x14ac:dyDescent="0.15">
      <c r="A22" s="159">
        <v>18</v>
      </c>
      <c r="B22" s="141" t="s">
        <v>255</v>
      </c>
      <c r="C22" s="159">
        <v>760</v>
      </c>
      <c r="D22" s="140" t="s">
        <v>1090</v>
      </c>
      <c r="E22" s="141" t="s">
        <v>524</v>
      </c>
      <c r="F22" s="140" t="s">
        <v>278</v>
      </c>
      <c r="G22" s="141" t="s">
        <v>766</v>
      </c>
      <c r="H22" s="141" t="s">
        <v>12</v>
      </c>
      <c r="I22" s="140" t="s">
        <v>1090</v>
      </c>
    </row>
    <row r="23" spans="1:9" s="142" customFormat="1" x14ac:dyDescent="0.15">
      <c r="A23" s="159">
        <v>19</v>
      </c>
      <c r="B23" s="141" t="s">
        <v>255</v>
      </c>
      <c r="C23" s="159">
        <v>910</v>
      </c>
      <c r="D23" s="140" t="s">
        <v>1091</v>
      </c>
      <c r="E23" s="141" t="s">
        <v>525</v>
      </c>
      <c r="F23" s="140" t="s">
        <v>278</v>
      </c>
      <c r="G23" s="141" t="s">
        <v>766</v>
      </c>
      <c r="H23" s="141" t="s">
        <v>12</v>
      </c>
      <c r="I23" s="140" t="s">
        <v>1091</v>
      </c>
    </row>
    <row r="24" spans="1:9" s="142" customFormat="1" x14ac:dyDescent="0.15">
      <c r="A24" s="159">
        <v>20</v>
      </c>
      <c r="B24" s="141" t="s">
        <v>255</v>
      </c>
      <c r="C24" s="159">
        <v>850</v>
      </c>
      <c r="D24" s="140" t="s">
        <v>1092</v>
      </c>
      <c r="E24" s="141" t="s">
        <v>526</v>
      </c>
      <c r="F24" s="140" t="s">
        <v>278</v>
      </c>
      <c r="G24" s="141" t="s">
        <v>766</v>
      </c>
      <c r="H24" s="141" t="s">
        <v>12</v>
      </c>
      <c r="I24" s="140" t="s">
        <v>1092</v>
      </c>
    </row>
    <row r="25" spans="1:9" s="142" customFormat="1" x14ac:dyDescent="0.15">
      <c r="A25" s="159">
        <v>21</v>
      </c>
      <c r="B25" s="141" t="s">
        <v>255</v>
      </c>
      <c r="C25" s="159">
        <v>710</v>
      </c>
      <c r="D25" s="140" t="s">
        <v>1093</v>
      </c>
      <c r="E25" s="141" t="s">
        <v>1094</v>
      </c>
      <c r="F25" s="140" t="s">
        <v>278</v>
      </c>
      <c r="G25" s="141" t="s">
        <v>766</v>
      </c>
      <c r="H25" s="141" t="s">
        <v>1095</v>
      </c>
      <c r="I25" s="140" t="s">
        <v>1093</v>
      </c>
    </row>
    <row r="26" spans="1:9" s="142" customFormat="1" x14ac:dyDescent="0.15">
      <c r="A26" s="159">
        <v>22</v>
      </c>
      <c r="B26" s="141" t="s">
        <v>255</v>
      </c>
      <c r="C26" s="159">
        <v>1080</v>
      </c>
      <c r="D26" s="140" t="s">
        <v>1096</v>
      </c>
      <c r="E26" s="141" t="s">
        <v>1086</v>
      </c>
      <c r="F26" s="140" t="s">
        <v>278</v>
      </c>
      <c r="G26" s="141" t="s">
        <v>766</v>
      </c>
      <c r="H26" s="141" t="s">
        <v>1097</v>
      </c>
      <c r="I26" s="140">
        <v>0</v>
      </c>
    </row>
    <row r="27" spans="1:9" s="142" customFormat="1" x14ac:dyDescent="0.15">
      <c r="A27" s="159" t="s">
        <v>1098</v>
      </c>
      <c r="B27" s="141"/>
      <c r="C27" s="159"/>
      <c r="D27" s="140"/>
      <c r="E27" s="141"/>
      <c r="F27" s="140"/>
      <c r="G27" s="141"/>
      <c r="H27" s="141"/>
      <c r="I27" s="140"/>
    </row>
    <row r="28" spans="1:9" s="142" customFormat="1" x14ac:dyDescent="0.15">
      <c r="A28" s="159">
        <v>23</v>
      </c>
      <c r="B28" s="141" t="s">
        <v>255</v>
      </c>
      <c r="C28" s="159">
        <v>500</v>
      </c>
      <c r="D28" s="140" t="s">
        <v>515</v>
      </c>
      <c r="E28" s="141" t="s">
        <v>1099</v>
      </c>
      <c r="F28" s="140" t="s">
        <v>278</v>
      </c>
      <c r="G28" s="141" t="s">
        <v>766</v>
      </c>
      <c r="H28" s="141" t="s">
        <v>1100</v>
      </c>
      <c r="I28" s="140" t="s">
        <v>515</v>
      </c>
    </row>
    <row r="29" spans="1:9" s="142" customFormat="1" x14ac:dyDescent="0.15">
      <c r="A29" s="159">
        <v>24</v>
      </c>
      <c r="B29" s="141" t="s">
        <v>255</v>
      </c>
      <c r="C29" s="159">
        <v>500</v>
      </c>
      <c r="D29" s="140" t="s">
        <v>1101</v>
      </c>
      <c r="E29" s="141" t="s">
        <v>1099</v>
      </c>
      <c r="F29" s="140" t="s">
        <v>278</v>
      </c>
      <c r="G29" s="141" t="s">
        <v>766</v>
      </c>
      <c r="H29" s="141" t="s">
        <v>1100</v>
      </c>
      <c r="I29" s="140" t="s">
        <v>1101</v>
      </c>
    </row>
    <row r="30" spans="1:9" s="142" customFormat="1" x14ac:dyDescent="0.15">
      <c r="A30" s="159">
        <v>25</v>
      </c>
      <c r="B30" s="141" t="s">
        <v>255</v>
      </c>
      <c r="C30" s="159">
        <v>790</v>
      </c>
      <c r="D30" s="140" t="s">
        <v>516</v>
      </c>
      <c r="E30" s="141" t="s">
        <v>520</v>
      </c>
      <c r="F30" s="140" t="s">
        <v>278</v>
      </c>
      <c r="G30" s="141" t="s">
        <v>766</v>
      </c>
      <c r="H30" s="141" t="s">
        <v>12</v>
      </c>
      <c r="I30" s="140" t="s">
        <v>516</v>
      </c>
    </row>
    <row r="31" spans="1:9" s="142" customFormat="1" x14ac:dyDescent="0.15">
      <c r="A31" s="159" t="s">
        <v>1102</v>
      </c>
      <c r="B31" s="141"/>
      <c r="C31" s="159"/>
      <c r="D31" s="140"/>
      <c r="E31" s="141"/>
      <c r="F31" s="140"/>
      <c r="G31" s="141"/>
      <c r="H31" s="141"/>
      <c r="I31" s="140"/>
    </row>
    <row r="32" spans="1:9" s="142" customFormat="1" x14ac:dyDescent="0.15">
      <c r="A32" s="159">
        <v>26</v>
      </c>
      <c r="B32" s="141" t="s">
        <v>255</v>
      </c>
      <c r="C32" s="159">
        <v>700</v>
      </c>
      <c r="D32" s="140" t="s">
        <v>1103</v>
      </c>
      <c r="E32" s="141" t="s">
        <v>1104</v>
      </c>
      <c r="F32" s="140" t="s">
        <v>278</v>
      </c>
      <c r="G32" s="141" t="s">
        <v>766</v>
      </c>
      <c r="H32" s="141" t="s">
        <v>12</v>
      </c>
      <c r="I32" s="140" t="s">
        <v>1103</v>
      </c>
    </row>
    <row r="33" spans="1:9" s="142" customFormat="1" x14ac:dyDescent="0.15">
      <c r="A33" s="159">
        <v>27</v>
      </c>
      <c r="B33" s="141" t="s">
        <v>770</v>
      </c>
      <c r="C33" s="159">
        <v>660</v>
      </c>
      <c r="D33" s="140" t="s">
        <v>1105</v>
      </c>
      <c r="E33" s="141" t="s">
        <v>241</v>
      </c>
      <c r="F33" s="140" t="s">
        <v>278</v>
      </c>
      <c r="G33" s="141" t="s">
        <v>1106</v>
      </c>
      <c r="H33" s="141" t="s">
        <v>12</v>
      </c>
      <c r="I33" s="140" t="s">
        <v>1105</v>
      </c>
    </row>
    <row r="34" spans="1:9" s="142" customFormat="1" x14ac:dyDescent="0.15">
      <c r="A34" s="159">
        <v>28</v>
      </c>
      <c r="B34" s="141" t="s">
        <v>770</v>
      </c>
      <c r="C34" s="159">
        <v>660</v>
      </c>
      <c r="D34" s="140" t="s">
        <v>1107</v>
      </c>
      <c r="E34" s="141" t="s">
        <v>23</v>
      </c>
      <c r="F34" s="140" t="s">
        <v>278</v>
      </c>
      <c r="G34" s="141" t="s">
        <v>1106</v>
      </c>
      <c r="H34" s="141" t="s">
        <v>12</v>
      </c>
      <c r="I34" s="140" t="s">
        <v>1107</v>
      </c>
    </row>
    <row r="35" spans="1:9" s="142" customFormat="1" x14ac:dyDescent="0.15">
      <c r="A35" s="159">
        <v>29</v>
      </c>
      <c r="B35" s="141" t="s">
        <v>770</v>
      </c>
      <c r="C35" s="159">
        <v>530</v>
      </c>
      <c r="D35" s="140" t="s">
        <v>4</v>
      </c>
      <c r="E35" s="141" t="s">
        <v>5</v>
      </c>
      <c r="F35" s="140" t="s">
        <v>278</v>
      </c>
      <c r="G35" s="141" t="s">
        <v>1106</v>
      </c>
      <c r="H35" s="141" t="s">
        <v>12</v>
      </c>
      <c r="I35" s="140" t="s">
        <v>4</v>
      </c>
    </row>
    <row r="36" spans="1:9" s="142" customFormat="1" x14ac:dyDescent="0.15">
      <c r="A36" s="159" t="s">
        <v>1108</v>
      </c>
      <c r="B36" s="141"/>
      <c r="C36" s="159"/>
      <c r="D36" s="140"/>
      <c r="E36" s="141"/>
      <c r="F36" s="140"/>
      <c r="G36" s="141"/>
      <c r="H36" s="141"/>
      <c r="I36" s="140"/>
    </row>
    <row r="37" spans="1:9" s="142" customFormat="1" x14ac:dyDescent="0.15">
      <c r="A37" s="159">
        <v>30</v>
      </c>
      <c r="B37" s="141" t="s">
        <v>770</v>
      </c>
      <c r="C37" s="159">
        <v>550</v>
      </c>
      <c r="D37" s="140" t="s">
        <v>6</v>
      </c>
      <c r="E37" s="141" t="s">
        <v>24</v>
      </c>
      <c r="F37" s="140" t="s">
        <v>278</v>
      </c>
      <c r="G37" s="141" t="s">
        <v>1106</v>
      </c>
      <c r="H37" s="141" t="s">
        <v>12</v>
      </c>
      <c r="I37" s="140" t="s">
        <v>6</v>
      </c>
    </row>
    <row r="38" spans="1:9" s="142" customFormat="1" x14ac:dyDescent="0.15">
      <c r="A38" s="159">
        <v>31</v>
      </c>
      <c r="B38" s="141" t="s">
        <v>770</v>
      </c>
      <c r="C38" s="159">
        <v>1100</v>
      </c>
      <c r="D38" s="140" t="s">
        <v>767</v>
      </c>
      <c r="E38" s="141" t="s">
        <v>768</v>
      </c>
      <c r="F38" s="140" t="s">
        <v>278</v>
      </c>
      <c r="G38" s="141" t="s">
        <v>766</v>
      </c>
      <c r="H38" s="141" t="s">
        <v>769</v>
      </c>
      <c r="I38" s="140" t="s">
        <v>767</v>
      </c>
    </row>
    <row r="39" spans="1:9" s="142" customFormat="1" ht="20.100000000000001" customHeight="1" x14ac:dyDescent="0.15">
      <c r="A39" s="159" t="s">
        <v>1109</v>
      </c>
      <c r="B39" s="141"/>
      <c r="C39" s="159"/>
      <c r="D39" s="140"/>
      <c r="E39" s="141"/>
      <c r="F39" s="140"/>
      <c r="G39" s="141"/>
      <c r="H39" s="141"/>
      <c r="I39" s="140"/>
    </row>
    <row r="40" spans="1:9" s="142" customFormat="1" x14ac:dyDescent="0.15">
      <c r="A40" s="159">
        <v>32</v>
      </c>
      <c r="B40" s="141" t="s">
        <v>770</v>
      </c>
      <c r="C40" s="178">
        <v>1100</v>
      </c>
      <c r="D40" s="140" t="s">
        <v>771</v>
      </c>
      <c r="E40" s="141" t="s">
        <v>772</v>
      </c>
      <c r="F40" s="140" t="s">
        <v>278</v>
      </c>
      <c r="G40" s="141" t="s">
        <v>766</v>
      </c>
      <c r="H40" s="141" t="s">
        <v>769</v>
      </c>
      <c r="I40" s="140" t="s">
        <v>771</v>
      </c>
    </row>
    <row r="41" spans="1:9" s="142" customFormat="1" x14ac:dyDescent="0.15">
      <c r="A41" s="159">
        <v>33</v>
      </c>
      <c r="B41" s="141" t="s">
        <v>255</v>
      </c>
      <c r="C41" s="159">
        <v>1060</v>
      </c>
      <c r="D41" s="140" t="s">
        <v>1110</v>
      </c>
      <c r="E41" s="141" t="s">
        <v>1111</v>
      </c>
      <c r="F41" s="140" t="s">
        <v>278</v>
      </c>
      <c r="G41" s="141" t="s">
        <v>766</v>
      </c>
      <c r="H41" s="141" t="s">
        <v>12</v>
      </c>
      <c r="I41" s="140" t="s">
        <v>1110</v>
      </c>
    </row>
    <row r="42" spans="1:9" s="142" customFormat="1" x14ac:dyDescent="0.15">
      <c r="A42" s="159">
        <v>34</v>
      </c>
      <c r="B42" s="141" t="s">
        <v>255</v>
      </c>
      <c r="C42" s="159">
        <v>1060</v>
      </c>
      <c r="D42" s="140" t="s">
        <v>1112</v>
      </c>
      <c r="E42" s="141" t="s">
        <v>1113</v>
      </c>
      <c r="F42" s="140" t="s">
        <v>278</v>
      </c>
      <c r="G42" s="141" t="s">
        <v>766</v>
      </c>
      <c r="H42" s="141" t="s">
        <v>12</v>
      </c>
      <c r="I42" s="140" t="s">
        <v>1112</v>
      </c>
    </row>
    <row r="43" spans="1:9" s="142" customFormat="1" x14ac:dyDescent="0.15">
      <c r="A43" s="159">
        <v>35</v>
      </c>
      <c r="B43" s="141" t="s">
        <v>255</v>
      </c>
      <c r="C43" s="159">
        <v>1040</v>
      </c>
      <c r="D43" s="140" t="s">
        <v>1114</v>
      </c>
      <c r="E43" s="141" t="s">
        <v>1357</v>
      </c>
      <c r="F43" s="140" t="s">
        <v>278</v>
      </c>
      <c r="G43" s="141" t="s">
        <v>1369</v>
      </c>
      <c r="H43" s="141" t="s">
        <v>12</v>
      </c>
      <c r="I43" s="140" t="s">
        <v>1114</v>
      </c>
    </row>
    <row r="44" spans="1:9" s="142" customFormat="1" x14ac:dyDescent="0.15">
      <c r="A44" s="159">
        <v>36</v>
      </c>
      <c r="B44" s="141" t="s">
        <v>255</v>
      </c>
      <c r="C44" s="159">
        <v>1040</v>
      </c>
      <c r="D44" s="140" t="s">
        <v>1115</v>
      </c>
      <c r="E44" s="141" t="s">
        <v>1359</v>
      </c>
      <c r="F44" s="140" t="s">
        <v>278</v>
      </c>
      <c r="G44" s="141" t="s">
        <v>1370</v>
      </c>
      <c r="H44" s="141" t="s">
        <v>12</v>
      </c>
      <c r="I44" s="140" t="s">
        <v>1115</v>
      </c>
    </row>
    <row r="45" spans="1:9" s="142" customFormat="1" x14ac:dyDescent="0.15">
      <c r="A45" s="159">
        <v>37</v>
      </c>
      <c r="B45" s="141" t="s">
        <v>1379</v>
      </c>
      <c r="C45" s="159">
        <v>1320</v>
      </c>
      <c r="D45" s="140" t="s">
        <v>1116</v>
      </c>
      <c r="E45" s="141" t="s">
        <v>756</v>
      </c>
      <c r="F45" s="140" t="s">
        <v>278</v>
      </c>
      <c r="G45" s="141" t="s">
        <v>1014</v>
      </c>
      <c r="H45" s="141" t="s">
        <v>12</v>
      </c>
      <c r="I45" s="140">
        <v>0</v>
      </c>
    </row>
    <row r="46" spans="1:9" s="142" customFormat="1" x14ac:dyDescent="0.15">
      <c r="A46" s="159">
        <v>38</v>
      </c>
      <c r="B46" s="141" t="s">
        <v>770</v>
      </c>
      <c r="C46" s="159">
        <v>1690</v>
      </c>
      <c r="D46" s="140" t="s">
        <v>1117</v>
      </c>
      <c r="E46" s="141" t="s">
        <v>1118</v>
      </c>
      <c r="F46" s="140" t="s">
        <v>278</v>
      </c>
      <c r="G46" s="141" t="s">
        <v>1014</v>
      </c>
      <c r="H46" s="141" t="s">
        <v>1380</v>
      </c>
      <c r="I46" s="140">
        <v>0</v>
      </c>
    </row>
    <row r="47" spans="1:9" s="142" customFormat="1" x14ac:dyDescent="0.15">
      <c r="A47" s="159">
        <v>39</v>
      </c>
      <c r="B47" s="141" t="s">
        <v>770</v>
      </c>
      <c r="C47" s="159">
        <v>1520</v>
      </c>
      <c r="D47" s="140" t="s">
        <v>1117</v>
      </c>
      <c r="E47" s="141" t="s">
        <v>1352</v>
      </c>
      <c r="F47" s="140" t="s">
        <v>278</v>
      </c>
      <c r="G47" s="141" t="s">
        <v>766</v>
      </c>
      <c r="H47" s="141" t="s">
        <v>1120</v>
      </c>
      <c r="I47" s="140">
        <v>0</v>
      </c>
    </row>
    <row r="48" spans="1:9" s="142" customFormat="1" x14ac:dyDescent="0.15">
      <c r="A48" s="159" t="s">
        <v>1121</v>
      </c>
      <c r="B48" s="141"/>
      <c r="C48" s="159"/>
      <c r="D48" s="140"/>
      <c r="E48" s="141"/>
      <c r="F48" s="140"/>
      <c r="G48" s="141"/>
      <c r="H48" s="141"/>
      <c r="I48" s="140"/>
    </row>
    <row r="49" spans="1:9" s="142" customFormat="1" x14ac:dyDescent="0.15">
      <c r="A49" s="159">
        <v>40</v>
      </c>
      <c r="B49" s="141" t="s">
        <v>770</v>
      </c>
      <c r="C49" s="159">
        <v>450</v>
      </c>
      <c r="D49" s="140" t="s">
        <v>1122</v>
      </c>
      <c r="E49" s="141" t="s">
        <v>1123</v>
      </c>
      <c r="F49" s="140" t="s">
        <v>278</v>
      </c>
      <c r="G49" s="141" t="s">
        <v>766</v>
      </c>
      <c r="H49" s="141" t="s">
        <v>12</v>
      </c>
      <c r="I49" s="140">
        <v>0</v>
      </c>
    </row>
    <row r="50" spans="1:9" s="142" customFormat="1" x14ac:dyDescent="0.15">
      <c r="A50" s="159">
        <v>41</v>
      </c>
      <c r="B50" s="141" t="s">
        <v>255</v>
      </c>
      <c r="C50" s="159">
        <v>950</v>
      </c>
      <c r="D50" s="140" t="s">
        <v>1124</v>
      </c>
      <c r="E50" s="141" t="s">
        <v>1125</v>
      </c>
      <c r="F50" s="140" t="s">
        <v>278</v>
      </c>
      <c r="G50" s="141" t="s">
        <v>766</v>
      </c>
      <c r="H50" s="141" t="s">
        <v>12</v>
      </c>
      <c r="I50" s="140">
        <v>0</v>
      </c>
    </row>
    <row r="51" spans="1:9" s="142" customFormat="1" x14ac:dyDescent="0.15">
      <c r="A51" s="159">
        <v>42</v>
      </c>
      <c r="B51" s="141" t="s">
        <v>770</v>
      </c>
      <c r="C51" s="159">
        <v>1700</v>
      </c>
      <c r="D51" s="140" t="s">
        <v>1126</v>
      </c>
      <c r="E51" s="141" t="s">
        <v>1127</v>
      </c>
      <c r="F51" s="140" t="s">
        <v>278</v>
      </c>
      <c r="G51" s="141" t="s">
        <v>1014</v>
      </c>
      <c r="H51" s="141" t="s">
        <v>1119</v>
      </c>
      <c r="I51" s="140">
        <v>0</v>
      </c>
    </row>
    <row r="52" spans="1:9" s="142" customFormat="1" x14ac:dyDescent="0.15">
      <c r="A52" s="159">
        <v>43</v>
      </c>
      <c r="B52" s="141" t="s">
        <v>770</v>
      </c>
      <c r="C52" s="159">
        <v>1380</v>
      </c>
      <c r="D52" s="140" t="s">
        <v>1126</v>
      </c>
      <c r="E52" s="141" t="s">
        <v>1128</v>
      </c>
      <c r="F52" s="140" t="s">
        <v>278</v>
      </c>
      <c r="G52" s="141" t="s">
        <v>1129</v>
      </c>
      <c r="H52" s="141" t="s">
        <v>1120</v>
      </c>
      <c r="I52" s="140">
        <v>0</v>
      </c>
    </row>
    <row r="53" spans="1:9" s="142" customFormat="1" x14ac:dyDescent="0.15">
      <c r="A53" s="159" t="s">
        <v>1130</v>
      </c>
      <c r="B53" s="141"/>
      <c r="C53" s="159"/>
      <c r="D53" s="140"/>
      <c r="E53" s="141"/>
      <c r="F53" s="140"/>
      <c r="G53" s="141"/>
      <c r="H53" s="141"/>
      <c r="I53" s="140"/>
    </row>
    <row r="54" spans="1:9" s="142" customFormat="1" x14ac:dyDescent="0.15">
      <c r="A54" s="159">
        <v>44</v>
      </c>
      <c r="B54" s="141" t="s">
        <v>255</v>
      </c>
      <c r="C54" s="159">
        <v>960</v>
      </c>
      <c r="D54" s="140" t="s">
        <v>1131</v>
      </c>
      <c r="E54" s="141" t="s">
        <v>1132</v>
      </c>
      <c r="F54" s="140" t="s">
        <v>766</v>
      </c>
      <c r="G54" s="141" t="s">
        <v>766</v>
      </c>
      <c r="H54" s="141" t="s">
        <v>12</v>
      </c>
      <c r="I54" s="140">
        <v>0</v>
      </c>
    </row>
    <row r="55" spans="1:9" s="142" customFormat="1" x14ac:dyDescent="0.15">
      <c r="A55" s="159">
        <v>45</v>
      </c>
      <c r="B55" s="141" t="s">
        <v>255</v>
      </c>
      <c r="C55" s="159">
        <v>1050</v>
      </c>
      <c r="D55" s="140" t="s">
        <v>1133</v>
      </c>
      <c r="E55" s="141" t="s">
        <v>1134</v>
      </c>
      <c r="F55" s="140" t="s">
        <v>278</v>
      </c>
      <c r="G55" s="141" t="s">
        <v>278</v>
      </c>
      <c r="H55" s="141" t="s">
        <v>1100</v>
      </c>
      <c r="I55" s="140" t="s">
        <v>1134</v>
      </c>
    </row>
    <row r="56" spans="1:9" s="142" customFormat="1" x14ac:dyDescent="0.15">
      <c r="A56" s="159">
        <v>46</v>
      </c>
      <c r="B56" s="141" t="s">
        <v>255</v>
      </c>
      <c r="C56" s="159">
        <v>1050</v>
      </c>
      <c r="D56" s="140" t="s">
        <v>1135</v>
      </c>
      <c r="E56" s="141" t="s">
        <v>1136</v>
      </c>
      <c r="F56" s="140" t="s">
        <v>278</v>
      </c>
      <c r="G56" s="141" t="s">
        <v>278</v>
      </c>
      <c r="H56" s="141" t="s">
        <v>12</v>
      </c>
      <c r="I56" s="140" t="s">
        <v>1136</v>
      </c>
    </row>
    <row r="57" spans="1:9" s="142" customFormat="1" x14ac:dyDescent="0.15">
      <c r="A57" s="159">
        <v>47</v>
      </c>
      <c r="B57" s="141" t="s">
        <v>255</v>
      </c>
      <c r="C57" s="159">
        <v>700</v>
      </c>
      <c r="D57" s="140" t="s">
        <v>1137</v>
      </c>
      <c r="E57" s="141" t="s">
        <v>1138</v>
      </c>
      <c r="F57" s="140" t="s">
        <v>278</v>
      </c>
      <c r="G57" s="141" t="s">
        <v>616</v>
      </c>
      <c r="H57" s="141" t="s">
        <v>12</v>
      </c>
      <c r="I57" s="140">
        <v>0</v>
      </c>
    </row>
    <row r="58" spans="1:9" s="142" customFormat="1" x14ac:dyDescent="0.15">
      <c r="A58" s="159">
        <v>48</v>
      </c>
      <c r="B58" s="141" t="s">
        <v>255</v>
      </c>
      <c r="C58" s="159">
        <v>1015</v>
      </c>
      <c r="D58" s="140" t="s">
        <v>1139</v>
      </c>
      <c r="E58" s="141" t="s">
        <v>1140</v>
      </c>
      <c r="F58" s="140" t="s">
        <v>278</v>
      </c>
      <c r="G58" s="141" t="s">
        <v>278</v>
      </c>
      <c r="H58" s="141" t="s">
        <v>1100</v>
      </c>
      <c r="I58" s="140" t="s">
        <v>1140</v>
      </c>
    </row>
    <row r="59" spans="1:9" s="142" customFormat="1" x14ac:dyDescent="0.15">
      <c r="A59" s="159">
        <v>49</v>
      </c>
      <c r="B59" s="141" t="s">
        <v>255</v>
      </c>
      <c r="C59" s="159">
        <v>1015</v>
      </c>
      <c r="D59" s="140" t="s">
        <v>1141</v>
      </c>
      <c r="E59" s="141" t="s">
        <v>1142</v>
      </c>
      <c r="F59" s="140" t="s">
        <v>278</v>
      </c>
      <c r="G59" s="141" t="s">
        <v>278</v>
      </c>
      <c r="H59" s="141" t="s">
        <v>1100</v>
      </c>
      <c r="I59" s="140" t="s">
        <v>1142</v>
      </c>
    </row>
    <row r="60" spans="1:9" s="142" customFormat="1" x14ac:dyDescent="0.15">
      <c r="A60" s="159">
        <v>50</v>
      </c>
      <c r="B60" s="141" t="s">
        <v>255</v>
      </c>
      <c r="C60" s="159">
        <v>1050</v>
      </c>
      <c r="D60" s="140" t="s">
        <v>1143</v>
      </c>
      <c r="E60" s="141" t="s">
        <v>1144</v>
      </c>
      <c r="F60" s="140" t="s">
        <v>278</v>
      </c>
      <c r="G60" s="141" t="s">
        <v>278</v>
      </c>
      <c r="H60" s="141" t="s">
        <v>12</v>
      </c>
      <c r="I60" s="140">
        <v>0</v>
      </c>
    </row>
    <row r="61" spans="1:9" s="142" customFormat="1" x14ac:dyDescent="0.15">
      <c r="A61" s="159">
        <v>51</v>
      </c>
      <c r="B61" s="141" t="s">
        <v>255</v>
      </c>
      <c r="C61" s="159">
        <v>1050</v>
      </c>
      <c r="D61" s="140" t="s">
        <v>1145</v>
      </c>
      <c r="E61" s="141" t="s">
        <v>1146</v>
      </c>
      <c r="F61" s="140" t="s">
        <v>278</v>
      </c>
      <c r="G61" s="141" t="s">
        <v>278</v>
      </c>
      <c r="H61" s="141" t="s">
        <v>12</v>
      </c>
      <c r="I61" s="140">
        <v>0</v>
      </c>
    </row>
    <row r="62" spans="1:9" s="142" customFormat="1" x14ac:dyDescent="0.15">
      <c r="A62" s="159">
        <v>52</v>
      </c>
      <c r="B62" s="141" t="s">
        <v>255</v>
      </c>
      <c r="C62" s="176">
        <v>1080</v>
      </c>
      <c r="D62" s="140" t="s">
        <v>1020</v>
      </c>
      <c r="E62" s="141" t="s">
        <v>1147</v>
      </c>
      <c r="F62" s="140" t="s">
        <v>278</v>
      </c>
      <c r="G62" s="141" t="s">
        <v>278</v>
      </c>
      <c r="H62" s="141" t="s">
        <v>12</v>
      </c>
      <c r="I62" s="140">
        <v>0</v>
      </c>
    </row>
    <row r="63" spans="1:9" s="142" customFormat="1" x14ac:dyDescent="0.15">
      <c r="A63" s="159">
        <v>53</v>
      </c>
      <c r="B63" s="141" t="s">
        <v>255</v>
      </c>
      <c r="C63" s="159">
        <v>1015</v>
      </c>
      <c r="D63" s="140" t="s">
        <v>1148</v>
      </c>
      <c r="E63" s="141" t="s">
        <v>1149</v>
      </c>
      <c r="F63" s="140" t="s">
        <v>278</v>
      </c>
      <c r="G63" s="141" t="s">
        <v>278</v>
      </c>
      <c r="H63" s="141" t="s">
        <v>1100</v>
      </c>
      <c r="I63" s="140" t="s">
        <v>1149</v>
      </c>
    </row>
    <row r="64" spans="1:9" s="142" customFormat="1" x14ac:dyDescent="0.15">
      <c r="A64" s="159" t="s">
        <v>1150</v>
      </c>
      <c r="B64" s="166"/>
      <c r="C64" s="167"/>
      <c r="D64" s="165"/>
      <c r="E64" s="166"/>
      <c r="F64" s="166"/>
      <c r="G64" s="166"/>
      <c r="H64" s="166"/>
      <c r="I64" s="166"/>
    </row>
    <row r="65" spans="1:9" s="142" customFormat="1" x14ac:dyDescent="0.15">
      <c r="A65" s="350">
        <v>54</v>
      </c>
      <c r="B65" s="141" t="s">
        <v>770</v>
      </c>
      <c r="C65" s="159">
        <v>740</v>
      </c>
      <c r="D65" s="140" t="s">
        <v>787</v>
      </c>
      <c r="E65" s="353" t="s">
        <v>1343</v>
      </c>
      <c r="F65" s="354"/>
      <c r="G65" s="141" t="s">
        <v>278</v>
      </c>
      <c r="H65" s="141" t="s">
        <v>769</v>
      </c>
      <c r="I65" s="140">
        <v>0</v>
      </c>
    </row>
    <row r="66" spans="1:9" s="142" customFormat="1" x14ac:dyDescent="0.15">
      <c r="A66" s="351"/>
      <c r="B66" s="141" t="s">
        <v>770</v>
      </c>
      <c r="C66" s="159">
        <v>540</v>
      </c>
      <c r="D66" s="141" t="s">
        <v>1151</v>
      </c>
      <c r="E66" s="355"/>
      <c r="F66" s="356"/>
      <c r="G66" s="141" t="s">
        <v>278</v>
      </c>
      <c r="H66" s="141" t="s">
        <v>769</v>
      </c>
      <c r="I66" s="140"/>
    </row>
    <row r="67" spans="1:9" s="142" customFormat="1" x14ac:dyDescent="0.15">
      <c r="A67" s="352"/>
      <c r="B67" s="141" t="s">
        <v>770</v>
      </c>
      <c r="C67" s="159">
        <v>540</v>
      </c>
      <c r="D67" s="141" t="s">
        <v>1152</v>
      </c>
      <c r="E67" s="357"/>
      <c r="F67" s="358"/>
      <c r="G67" s="141" t="s">
        <v>278</v>
      </c>
      <c r="H67" s="141" t="s">
        <v>769</v>
      </c>
      <c r="I67" s="140" t="s">
        <v>787</v>
      </c>
    </row>
    <row r="68" spans="1:9" s="142" customFormat="1" x14ac:dyDescent="0.15">
      <c r="A68" s="350">
        <v>55</v>
      </c>
      <c r="B68" s="141" t="s">
        <v>770</v>
      </c>
      <c r="C68" s="159">
        <v>700</v>
      </c>
      <c r="D68" s="140" t="s">
        <v>1153</v>
      </c>
      <c r="E68" s="353" t="s">
        <v>1343</v>
      </c>
      <c r="F68" s="354"/>
      <c r="G68" s="141" t="s">
        <v>278</v>
      </c>
      <c r="H68" s="141" t="s">
        <v>769</v>
      </c>
      <c r="I68" s="140">
        <v>0</v>
      </c>
    </row>
    <row r="69" spans="1:9" s="142" customFormat="1" x14ac:dyDescent="0.15">
      <c r="A69" s="351"/>
      <c r="B69" s="141" t="s">
        <v>770</v>
      </c>
      <c r="C69" s="159">
        <v>500</v>
      </c>
      <c r="D69" s="141" t="s">
        <v>1154</v>
      </c>
      <c r="E69" s="355"/>
      <c r="F69" s="356"/>
      <c r="G69" s="141" t="s">
        <v>278</v>
      </c>
      <c r="H69" s="141" t="s">
        <v>769</v>
      </c>
      <c r="I69" s="140"/>
    </row>
    <row r="70" spans="1:9" s="142" customFormat="1" x14ac:dyDescent="0.15">
      <c r="A70" s="352"/>
      <c r="B70" s="141" t="s">
        <v>770</v>
      </c>
      <c r="C70" s="159">
        <v>580</v>
      </c>
      <c r="D70" s="141" t="s">
        <v>1123</v>
      </c>
      <c r="E70" s="357"/>
      <c r="F70" s="358"/>
      <c r="G70" s="141" t="s">
        <v>278</v>
      </c>
      <c r="H70" s="141" t="s">
        <v>769</v>
      </c>
      <c r="I70" s="140">
        <v>0</v>
      </c>
    </row>
    <row r="71" spans="1:9" s="142" customFormat="1" x14ac:dyDescent="0.15">
      <c r="A71" s="159">
        <v>56</v>
      </c>
      <c r="B71" s="141" t="s">
        <v>255</v>
      </c>
      <c r="C71" s="178">
        <v>1150</v>
      </c>
      <c r="D71" s="140" t="s">
        <v>788</v>
      </c>
      <c r="E71" s="141" t="s">
        <v>789</v>
      </c>
      <c r="F71" s="141" t="s">
        <v>278</v>
      </c>
      <c r="G71" s="141" t="s">
        <v>775</v>
      </c>
      <c r="H71" s="141" t="s">
        <v>769</v>
      </c>
      <c r="I71" s="140" t="s">
        <v>788</v>
      </c>
    </row>
    <row r="72" spans="1:9" s="142" customFormat="1" x14ac:dyDescent="0.15">
      <c r="A72" s="159">
        <v>57</v>
      </c>
      <c r="B72" s="141" t="s">
        <v>255</v>
      </c>
      <c r="C72" s="159">
        <v>1039</v>
      </c>
      <c r="D72" s="140" t="s">
        <v>790</v>
      </c>
      <c r="E72" s="141" t="s">
        <v>791</v>
      </c>
      <c r="F72" s="141" t="s">
        <v>278</v>
      </c>
      <c r="G72" s="141" t="s">
        <v>278</v>
      </c>
      <c r="H72" s="141" t="s">
        <v>769</v>
      </c>
      <c r="I72" s="140" t="s">
        <v>790</v>
      </c>
    </row>
    <row r="73" spans="1:9" s="142" customFormat="1" x14ac:dyDescent="0.15">
      <c r="A73" s="159">
        <v>58</v>
      </c>
      <c r="B73" s="141" t="s">
        <v>255</v>
      </c>
      <c r="C73" s="159">
        <v>450</v>
      </c>
      <c r="D73" s="140" t="s">
        <v>790</v>
      </c>
      <c r="E73" s="141" t="s">
        <v>792</v>
      </c>
      <c r="F73" s="141" t="s">
        <v>278</v>
      </c>
      <c r="G73" s="141" t="s">
        <v>793</v>
      </c>
      <c r="H73" s="141" t="s">
        <v>769</v>
      </c>
      <c r="I73" s="140" t="s">
        <v>790</v>
      </c>
    </row>
    <row r="74" spans="1:9" s="142" customFormat="1" x14ac:dyDescent="0.15">
      <c r="A74" s="159">
        <v>59</v>
      </c>
      <c r="B74" s="141" t="s">
        <v>255</v>
      </c>
      <c r="C74" s="178">
        <v>1160</v>
      </c>
      <c r="D74" s="140" t="s">
        <v>794</v>
      </c>
      <c r="E74" s="141" t="s">
        <v>795</v>
      </c>
      <c r="F74" s="141" t="s">
        <v>278</v>
      </c>
      <c r="G74" s="141" t="s">
        <v>775</v>
      </c>
      <c r="H74" s="141" t="s">
        <v>769</v>
      </c>
      <c r="I74" s="140" t="s">
        <v>794</v>
      </c>
    </row>
    <row r="75" spans="1:9" s="142" customFormat="1" x14ac:dyDescent="0.15">
      <c r="A75" s="159">
        <v>60</v>
      </c>
      <c r="B75" s="141" t="s">
        <v>255</v>
      </c>
      <c r="C75" s="159">
        <v>1180</v>
      </c>
      <c r="D75" s="140" t="s">
        <v>796</v>
      </c>
      <c r="E75" s="141" t="s">
        <v>1155</v>
      </c>
      <c r="F75" s="141" t="s">
        <v>278</v>
      </c>
      <c r="G75" s="141" t="s">
        <v>766</v>
      </c>
      <c r="H75" s="141" t="s">
        <v>769</v>
      </c>
      <c r="I75" s="140" t="s">
        <v>796</v>
      </c>
    </row>
    <row r="76" spans="1:9" s="142" customFormat="1" x14ac:dyDescent="0.15">
      <c r="A76" s="159">
        <v>61</v>
      </c>
      <c r="B76" s="141" t="s">
        <v>255</v>
      </c>
      <c r="C76" s="159">
        <v>1039</v>
      </c>
      <c r="D76" s="140" t="s">
        <v>797</v>
      </c>
      <c r="E76" s="141" t="s">
        <v>798</v>
      </c>
      <c r="F76" s="141" t="s">
        <v>278</v>
      </c>
      <c r="G76" s="141" t="s">
        <v>278</v>
      </c>
      <c r="H76" s="141" t="s">
        <v>769</v>
      </c>
      <c r="I76" s="140" t="s">
        <v>797</v>
      </c>
    </row>
    <row r="77" spans="1:9" s="142" customFormat="1" x14ac:dyDescent="0.15">
      <c r="A77" s="159">
        <v>62</v>
      </c>
      <c r="B77" s="141" t="s">
        <v>255</v>
      </c>
      <c r="C77" s="159">
        <v>800</v>
      </c>
      <c r="D77" s="140" t="s">
        <v>799</v>
      </c>
      <c r="E77" s="141" t="s">
        <v>1099</v>
      </c>
      <c r="F77" s="141" t="s">
        <v>278</v>
      </c>
      <c r="G77" s="141" t="s">
        <v>616</v>
      </c>
      <c r="H77" s="141" t="s">
        <v>769</v>
      </c>
      <c r="I77" s="140" t="s">
        <v>799</v>
      </c>
    </row>
    <row r="78" spans="1:9" s="142" customFormat="1" x14ac:dyDescent="0.15">
      <c r="A78" s="159">
        <v>63</v>
      </c>
      <c r="B78" s="141" t="s">
        <v>255</v>
      </c>
      <c r="C78" s="159">
        <v>1150</v>
      </c>
      <c r="D78" s="140" t="s">
        <v>801</v>
      </c>
      <c r="E78" s="141" t="s">
        <v>802</v>
      </c>
      <c r="F78" s="141" t="s">
        <v>278</v>
      </c>
      <c r="G78" s="141" t="s">
        <v>766</v>
      </c>
      <c r="H78" s="141" t="s">
        <v>769</v>
      </c>
      <c r="I78" s="140" t="s">
        <v>802</v>
      </c>
    </row>
    <row r="79" spans="1:9" s="142" customFormat="1" x14ac:dyDescent="0.15">
      <c r="A79" s="159">
        <v>64</v>
      </c>
      <c r="B79" s="141" t="s">
        <v>255</v>
      </c>
      <c r="C79" s="159">
        <v>660</v>
      </c>
      <c r="D79" s="140" t="s">
        <v>519</v>
      </c>
      <c r="E79" s="141" t="s">
        <v>1099</v>
      </c>
      <c r="F79" s="140" t="s">
        <v>766</v>
      </c>
      <c r="G79" s="141" t="s">
        <v>616</v>
      </c>
      <c r="H79" s="141" t="s">
        <v>769</v>
      </c>
      <c r="I79" s="140">
        <v>0</v>
      </c>
    </row>
    <row r="80" spans="1:9" s="142" customFormat="1" x14ac:dyDescent="0.15">
      <c r="A80" s="159">
        <v>65</v>
      </c>
      <c r="B80" s="141" t="s">
        <v>255</v>
      </c>
      <c r="C80" s="159">
        <v>660</v>
      </c>
      <c r="D80" s="140" t="s">
        <v>1104</v>
      </c>
      <c r="E80" s="141" t="s">
        <v>1138</v>
      </c>
      <c r="F80" s="140" t="s">
        <v>766</v>
      </c>
      <c r="G80" s="141" t="s">
        <v>616</v>
      </c>
      <c r="H80" s="141" t="s">
        <v>12</v>
      </c>
      <c r="I80" s="140">
        <v>0</v>
      </c>
    </row>
    <row r="81" spans="1:9" s="142" customFormat="1" x14ac:dyDescent="0.15">
      <c r="A81" s="159">
        <v>66</v>
      </c>
      <c r="B81" s="141" t="s">
        <v>255</v>
      </c>
      <c r="C81" s="159">
        <v>660</v>
      </c>
      <c r="D81" s="140" t="s">
        <v>1094</v>
      </c>
      <c r="E81" s="141" t="s">
        <v>1138</v>
      </c>
      <c r="F81" s="140" t="s">
        <v>766</v>
      </c>
      <c r="G81" s="141" t="s">
        <v>616</v>
      </c>
      <c r="H81" s="141" t="s">
        <v>12</v>
      </c>
      <c r="I81" s="140">
        <v>0</v>
      </c>
    </row>
    <row r="82" spans="1:9" s="142" customFormat="1" x14ac:dyDescent="0.15">
      <c r="A82" s="159">
        <v>67</v>
      </c>
      <c r="B82" s="141" t="s">
        <v>255</v>
      </c>
      <c r="C82" s="159">
        <v>660</v>
      </c>
      <c r="D82" s="140" t="s">
        <v>1156</v>
      </c>
      <c r="E82" s="141" t="s">
        <v>1138</v>
      </c>
      <c r="F82" s="140" t="s">
        <v>766</v>
      </c>
      <c r="G82" s="141" t="s">
        <v>616</v>
      </c>
      <c r="H82" s="141" t="s">
        <v>12</v>
      </c>
      <c r="I82" s="140">
        <v>0</v>
      </c>
    </row>
    <row r="83" spans="1:9" s="142" customFormat="1" x14ac:dyDescent="0.15">
      <c r="A83" s="159">
        <v>68</v>
      </c>
      <c r="B83" s="141" t="s">
        <v>255</v>
      </c>
      <c r="C83" s="159">
        <v>660</v>
      </c>
      <c r="D83" s="140" t="s">
        <v>1157</v>
      </c>
      <c r="E83" s="141" t="s">
        <v>1138</v>
      </c>
      <c r="F83" s="140" t="s">
        <v>766</v>
      </c>
      <c r="G83" s="141" t="s">
        <v>616</v>
      </c>
      <c r="H83" s="141" t="s">
        <v>1089</v>
      </c>
      <c r="I83" s="140">
        <v>0</v>
      </c>
    </row>
    <row r="84" spans="1:9" s="142" customFormat="1" x14ac:dyDescent="0.15">
      <c r="A84" s="159">
        <v>69</v>
      </c>
      <c r="B84" s="141" t="s">
        <v>255</v>
      </c>
      <c r="C84" s="159">
        <v>1050</v>
      </c>
      <c r="D84" s="140" t="s">
        <v>1158</v>
      </c>
      <c r="E84" s="141" t="s">
        <v>1072</v>
      </c>
      <c r="F84" s="140" t="s">
        <v>766</v>
      </c>
      <c r="G84" s="141" t="s">
        <v>766</v>
      </c>
      <c r="H84" s="141" t="s">
        <v>1159</v>
      </c>
      <c r="I84" s="140">
        <v>0</v>
      </c>
    </row>
    <row r="85" spans="1:9" s="142" customFormat="1" x14ac:dyDescent="0.15">
      <c r="A85" s="159">
        <v>70</v>
      </c>
      <c r="B85" s="141" t="s">
        <v>255</v>
      </c>
      <c r="C85" s="159">
        <v>460</v>
      </c>
      <c r="D85" s="140" t="s">
        <v>1160</v>
      </c>
      <c r="E85" s="141" t="s">
        <v>1161</v>
      </c>
      <c r="F85" s="140" t="s">
        <v>766</v>
      </c>
      <c r="G85" s="141" t="s">
        <v>766</v>
      </c>
      <c r="H85" s="141" t="s">
        <v>12</v>
      </c>
      <c r="I85" s="140">
        <v>0</v>
      </c>
    </row>
    <row r="86" spans="1:9" s="142" customFormat="1" x14ac:dyDescent="0.15">
      <c r="A86" s="159">
        <v>71</v>
      </c>
      <c r="B86" s="141" t="s">
        <v>255</v>
      </c>
      <c r="C86" s="159">
        <v>700</v>
      </c>
      <c r="D86" s="140" t="s">
        <v>1162</v>
      </c>
      <c r="E86" s="141" t="s">
        <v>521</v>
      </c>
      <c r="F86" s="140" t="s">
        <v>766</v>
      </c>
      <c r="G86" s="141" t="s">
        <v>766</v>
      </c>
      <c r="H86" s="141" t="s">
        <v>12</v>
      </c>
      <c r="I86" s="140">
        <v>0</v>
      </c>
    </row>
    <row r="87" spans="1:9" s="142" customFormat="1" x14ac:dyDescent="0.15">
      <c r="A87" s="159">
        <v>72</v>
      </c>
      <c r="B87" s="141" t="s">
        <v>255</v>
      </c>
      <c r="C87" s="159">
        <v>710</v>
      </c>
      <c r="D87" s="140" t="s">
        <v>1163</v>
      </c>
      <c r="E87" s="141" t="s">
        <v>1349</v>
      </c>
      <c r="F87" s="140" t="s">
        <v>766</v>
      </c>
      <c r="G87" s="141" t="s">
        <v>766</v>
      </c>
      <c r="H87" s="141" t="s">
        <v>12</v>
      </c>
      <c r="I87" s="140">
        <v>0</v>
      </c>
    </row>
    <row r="88" spans="1:9" s="142" customFormat="1" x14ac:dyDescent="0.15">
      <c r="A88" s="159">
        <v>73</v>
      </c>
      <c r="B88" s="141" t="s">
        <v>255</v>
      </c>
      <c r="C88" s="159">
        <v>400</v>
      </c>
      <c r="D88" s="140" t="s">
        <v>1164</v>
      </c>
      <c r="E88" s="141" t="s">
        <v>1061</v>
      </c>
      <c r="F88" s="140" t="s">
        <v>766</v>
      </c>
      <c r="G88" s="141" t="s">
        <v>766</v>
      </c>
      <c r="H88" s="141" t="s">
        <v>12</v>
      </c>
      <c r="I88" s="140">
        <v>0</v>
      </c>
    </row>
    <row r="89" spans="1:9" s="142" customFormat="1" x14ac:dyDescent="0.15">
      <c r="A89" s="159">
        <v>74</v>
      </c>
      <c r="B89" s="141" t="s">
        <v>255</v>
      </c>
      <c r="C89" s="159">
        <v>630</v>
      </c>
      <c r="D89" s="140" t="s">
        <v>1164</v>
      </c>
      <c r="E89" s="141" t="s">
        <v>1165</v>
      </c>
      <c r="F89" s="140" t="s">
        <v>766</v>
      </c>
      <c r="G89" s="141" t="s">
        <v>766</v>
      </c>
      <c r="H89" s="141" t="s">
        <v>12</v>
      </c>
      <c r="I89" s="140">
        <v>0</v>
      </c>
    </row>
    <row r="90" spans="1:9" s="142" customFormat="1" x14ac:dyDescent="0.15">
      <c r="A90" s="159">
        <v>75</v>
      </c>
      <c r="B90" s="141" t="s">
        <v>8</v>
      </c>
      <c r="C90" s="178">
        <v>1070</v>
      </c>
      <c r="D90" s="140" t="s">
        <v>1166</v>
      </c>
      <c r="E90" s="141" t="s">
        <v>745</v>
      </c>
      <c r="F90" s="140" t="s">
        <v>277</v>
      </c>
      <c r="G90" s="141" t="s">
        <v>527</v>
      </c>
      <c r="H90" s="141" t="s">
        <v>1167</v>
      </c>
      <c r="I90" s="140">
        <v>0</v>
      </c>
    </row>
    <row r="91" spans="1:9" s="142" customFormat="1" x14ac:dyDescent="0.15">
      <c r="A91" s="159">
        <v>76</v>
      </c>
      <c r="B91" s="141" t="s">
        <v>8</v>
      </c>
      <c r="C91" s="159">
        <v>540</v>
      </c>
      <c r="D91" s="140" t="s">
        <v>1168</v>
      </c>
      <c r="E91" s="141" t="s">
        <v>7</v>
      </c>
      <c r="F91" s="140" t="s">
        <v>277</v>
      </c>
      <c r="G91" s="141" t="s">
        <v>527</v>
      </c>
      <c r="H91" s="141" t="s">
        <v>1167</v>
      </c>
      <c r="I91" s="140">
        <v>0</v>
      </c>
    </row>
    <row r="92" spans="1:9" s="142" customFormat="1" x14ac:dyDescent="0.15">
      <c r="A92" s="159">
        <v>77</v>
      </c>
      <c r="B92" s="141" t="s">
        <v>8</v>
      </c>
      <c r="C92" s="159">
        <v>1070</v>
      </c>
      <c r="D92" s="140" t="s">
        <v>1169</v>
      </c>
      <c r="E92" s="141" t="s">
        <v>748</v>
      </c>
      <c r="F92" s="140" t="s">
        <v>277</v>
      </c>
      <c r="G92" s="141" t="s">
        <v>527</v>
      </c>
      <c r="H92" s="141" t="s">
        <v>1167</v>
      </c>
      <c r="I92" s="140">
        <v>0</v>
      </c>
    </row>
    <row r="93" spans="1:9" s="142" customFormat="1" x14ac:dyDescent="0.15">
      <c r="A93" s="159">
        <v>78</v>
      </c>
      <c r="B93" s="141" t="s">
        <v>8</v>
      </c>
      <c r="C93" s="159">
        <v>730</v>
      </c>
      <c r="D93" s="140" t="s">
        <v>1169</v>
      </c>
      <c r="E93" s="141" t="s">
        <v>1170</v>
      </c>
      <c r="F93" s="140" t="s">
        <v>277</v>
      </c>
      <c r="G93" s="141" t="s">
        <v>277</v>
      </c>
      <c r="H93" s="141" t="s">
        <v>1167</v>
      </c>
      <c r="I93" s="140">
        <v>0</v>
      </c>
    </row>
    <row r="94" spans="1:9" s="142" customFormat="1" x14ac:dyDescent="0.15">
      <c r="A94" s="159">
        <v>79</v>
      </c>
      <c r="B94" s="141" t="s">
        <v>770</v>
      </c>
      <c r="C94" s="159">
        <v>900</v>
      </c>
      <c r="D94" s="140" t="s">
        <v>1171</v>
      </c>
      <c r="E94" s="141" t="s">
        <v>1128</v>
      </c>
      <c r="F94" s="140" t="s">
        <v>1014</v>
      </c>
      <c r="G94" s="141" t="s">
        <v>1129</v>
      </c>
      <c r="H94" s="141" t="s">
        <v>1172</v>
      </c>
      <c r="I94" s="140">
        <v>0</v>
      </c>
    </row>
    <row r="95" spans="1:9" s="142" customFormat="1" x14ac:dyDescent="0.15">
      <c r="A95" s="159">
        <v>80</v>
      </c>
      <c r="B95" s="141" t="s">
        <v>770</v>
      </c>
      <c r="C95" s="159">
        <v>810</v>
      </c>
      <c r="D95" s="140" t="s">
        <v>773</v>
      </c>
      <c r="E95" s="141" t="s">
        <v>774</v>
      </c>
      <c r="F95" s="140" t="s">
        <v>775</v>
      </c>
      <c r="G95" s="340" t="s">
        <v>1363</v>
      </c>
      <c r="H95" s="141" t="s">
        <v>769</v>
      </c>
      <c r="I95" s="140" t="s">
        <v>773</v>
      </c>
    </row>
    <row r="96" spans="1:9" s="142" customFormat="1" x14ac:dyDescent="0.15">
      <c r="A96" s="159">
        <v>81</v>
      </c>
      <c r="B96" s="141" t="s">
        <v>770</v>
      </c>
      <c r="C96" s="159">
        <v>1210</v>
      </c>
      <c r="D96" s="140" t="s">
        <v>776</v>
      </c>
      <c r="E96" s="141" t="s">
        <v>774</v>
      </c>
      <c r="F96" s="140" t="s">
        <v>1173</v>
      </c>
      <c r="G96" s="341"/>
      <c r="H96" s="141" t="s">
        <v>769</v>
      </c>
      <c r="I96" s="140" t="s">
        <v>773</v>
      </c>
    </row>
    <row r="97" spans="1:10" s="142" customFormat="1" x14ac:dyDescent="0.15">
      <c r="A97" s="159">
        <v>82</v>
      </c>
      <c r="B97" s="141" t="s">
        <v>770</v>
      </c>
      <c r="C97" s="159">
        <v>830</v>
      </c>
      <c r="D97" s="140" t="s">
        <v>778</v>
      </c>
      <c r="E97" s="141" t="s">
        <v>779</v>
      </c>
      <c r="F97" s="140" t="s">
        <v>775</v>
      </c>
      <c r="G97" s="340" t="s">
        <v>1363</v>
      </c>
      <c r="H97" s="141" t="s">
        <v>769</v>
      </c>
      <c r="I97" s="140" t="s">
        <v>778</v>
      </c>
    </row>
    <row r="98" spans="1:10" s="142" customFormat="1" x14ac:dyDescent="0.15">
      <c r="A98" s="159">
        <v>83</v>
      </c>
      <c r="B98" s="141" t="s">
        <v>770</v>
      </c>
      <c r="C98" s="159">
        <v>480</v>
      </c>
      <c r="D98" s="140" t="s">
        <v>780</v>
      </c>
      <c r="E98" s="141" t="s">
        <v>779</v>
      </c>
      <c r="F98" s="140" t="s">
        <v>775</v>
      </c>
      <c r="G98" s="341"/>
      <c r="H98" s="141" t="s">
        <v>769</v>
      </c>
      <c r="I98" s="140" t="s">
        <v>778</v>
      </c>
      <c r="J98" s="168" t="s">
        <v>1381</v>
      </c>
    </row>
    <row r="99" spans="1:10" s="142" customFormat="1" x14ac:dyDescent="0.15">
      <c r="A99" s="159">
        <v>84</v>
      </c>
      <c r="B99" s="141" t="s">
        <v>255</v>
      </c>
      <c r="C99" s="159">
        <v>1300</v>
      </c>
      <c r="D99" s="140" t="s">
        <v>781</v>
      </c>
      <c r="E99" s="141" t="s">
        <v>782</v>
      </c>
      <c r="F99" s="140" t="s">
        <v>775</v>
      </c>
      <c r="G99" s="141" t="s">
        <v>783</v>
      </c>
      <c r="H99" s="141" t="s">
        <v>769</v>
      </c>
      <c r="I99" s="140" t="s">
        <v>784</v>
      </c>
    </row>
    <row r="100" spans="1:10" s="142" customFormat="1" x14ac:dyDescent="0.15">
      <c r="A100" s="159">
        <v>85</v>
      </c>
      <c r="B100" s="141" t="s">
        <v>255</v>
      </c>
      <c r="C100" s="159">
        <v>1300</v>
      </c>
      <c r="D100" s="140" t="s">
        <v>785</v>
      </c>
      <c r="E100" s="141" t="s">
        <v>786</v>
      </c>
      <c r="F100" s="140" t="s">
        <v>775</v>
      </c>
      <c r="G100" s="141" t="s">
        <v>783</v>
      </c>
      <c r="H100" s="141" t="s">
        <v>769</v>
      </c>
      <c r="I100" s="140" t="s">
        <v>271</v>
      </c>
    </row>
    <row r="101" spans="1:10" s="142" customFormat="1" x14ac:dyDescent="0.15">
      <c r="A101" s="159">
        <v>86</v>
      </c>
      <c r="B101" s="141" t="s">
        <v>255</v>
      </c>
      <c r="C101" s="159">
        <v>1100</v>
      </c>
      <c r="D101" s="140" t="s">
        <v>816</v>
      </c>
      <c r="E101" s="141" t="s">
        <v>817</v>
      </c>
      <c r="F101" s="140" t="s">
        <v>793</v>
      </c>
      <c r="G101" s="141" t="s">
        <v>766</v>
      </c>
      <c r="H101" s="141" t="s">
        <v>769</v>
      </c>
      <c r="I101" s="140">
        <v>0</v>
      </c>
    </row>
    <row r="102" spans="1:10" s="142" customFormat="1" x14ac:dyDescent="0.15">
      <c r="A102" s="159">
        <v>87</v>
      </c>
      <c r="B102" s="141" t="s">
        <v>255</v>
      </c>
      <c r="C102" s="159">
        <v>1030</v>
      </c>
      <c r="D102" s="140" t="s">
        <v>520</v>
      </c>
      <c r="E102" s="141" t="s">
        <v>800</v>
      </c>
      <c r="F102" s="140" t="s">
        <v>766</v>
      </c>
      <c r="G102" s="141" t="s">
        <v>766</v>
      </c>
      <c r="H102" s="141" t="s">
        <v>769</v>
      </c>
      <c r="I102" s="140" t="s">
        <v>800</v>
      </c>
    </row>
    <row r="103" spans="1:10" s="142" customFormat="1" x14ac:dyDescent="0.15">
      <c r="A103" s="159">
        <v>88</v>
      </c>
      <c r="B103" s="141" t="s">
        <v>770</v>
      </c>
      <c r="C103" s="159">
        <v>940</v>
      </c>
      <c r="D103" s="140" t="s">
        <v>808</v>
      </c>
      <c r="E103" s="141" t="s">
        <v>1378</v>
      </c>
      <c r="F103" s="345" t="s">
        <v>558</v>
      </c>
      <c r="G103" s="141" t="s">
        <v>766</v>
      </c>
      <c r="H103" s="141" t="s">
        <v>769</v>
      </c>
      <c r="I103" s="140">
        <v>0</v>
      </c>
    </row>
    <row r="104" spans="1:10" s="142" customFormat="1" x14ac:dyDescent="0.15">
      <c r="A104" s="159">
        <v>89</v>
      </c>
      <c r="B104" s="141" t="s">
        <v>770</v>
      </c>
      <c r="C104" s="159">
        <v>350</v>
      </c>
      <c r="D104" s="140" t="s">
        <v>808</v>
      </c>
      <c r="E104" s="141" t="s">
        <v>1174</v>
      </c>
      <c r="F104" s="341"/>
      <c r="G104" s="141" t="s">
        <v>1364</v>
      </c>
      <c r="H104" s="141" t="s">
        <v>769</v>
      </c>
      <c r="I104" s="140">
        <v>0</v>
      </c>
    </row>
    <row r="105" spans="1:10" s="142" customFormat="1" x14ac:dyDescent="0.15">
      <c r="A105" s="159">
        <v>90</v>
      </c>
      <c r="B105" s="141" t="s">
        <v>770</v>
      </c>
      <c r="C105" s="159">
        <v>330</v>
      </c>
      <c r="D105" s="140" t="s">
        <v>810</v>
      </c>
      <c r="E105" s="141" t="s">
        <v>1175</v>
      </c>
      <c r="F105" s="345" t="s">
        <v>558</v>
      </c>
      <c r="G105" s="141" t="s">
        <v>809</v>
      </c>
      <c r="H105" s="141" t="s">
        <v>769</v>
      </c>
      <c r="I105" s="140">
        <v>0</v>
      </c>
    </row>
    <row r="106" spans="1:10" s="142" customFormat="1" x14ac:dyDescent="0.15">
      <c r="A106" s="359">
        <v>91</v>
      </c>
      <c r="B106" s="141" t="s">
        <v>770</v>
      </c>
      <c r="C106" s="159">
        <v>870</v>
      </c>
      <c r="D106" s="140" t="s">
        <v>810</v>
      </c>
      <c r="E106" s="141" t="s">
        <v>1128</v>
      </c>
      <c r="F106" s="341"/>
      <c r="G106" s="141" t="s">
        <v>1364</v>
      </c>
      <c r="H106" s="141" t="s">
        <v>769</v>
      </c>
      <c r="I106" s="140">
        <v>0</v>
      </c>
    </row>
    <row r="107" spans="1:10" s="142" customFormat="1" x14ac:dyDescent="0.15">
      <c r="A107" s="360"/>
      <c r="B107" s="161" t="s">
        <v>1383</v>
      </c>
      <c r="C107" s="159">
        <v>770</v>
      </c>
      <c r="D107" s="160" t="s">
        <v>1384</v>
      </c>
      <c r="E107" s="161" t="s">
        <v>1385</v>
      </c>
      <c r="F107" s="177" t="s">
        <v>1386</v>
      </c>
      <c r="G107" s="161" t="s">
        <v>1387</v>
      </c>
      <c r="H107" s="141" t="s">
        <v>769</v>
      </c>
      <c r="I107" s="140"/>
    </row>
    <row r="108" spans="1:10" s="142" customFormat="1" x14ac:dyDescent="0.15">
      <c r="A108" s="159">
        <v>92</v>
      </c>
      <c r="B108" s="141" t="s">
        <v>770</v>
      </c>
      <c r="C108" s="159">
        <v>1240</v>
      </c>
      <c r="D108" s="140" t="s">
        <v>812</v>
      </c>
      <c r="E108" s="141" t="s">
        <v>813</v>
      </c>
      <c r="F108" s="140" t="s">
        <v>766</v>
      </c>
      <c r="G108" s="141" t="s">
        <v>1377</v>
      </c>
      <c r="H108" s="141" t="s">
        <v>769</v>
      </c>
      <c r="I108" s="140">
        <v>0</v>
      </c>
    </row>
    <row r="109" spans="1:10" s="142" customFormat="1" x14ac:dyDescent="0.15">
      <c r="A109" s="159">
        <v>93</v>
      </c>
      <c r="B109" s="141" t="s">
        <v>770</v>
      </c>
      <c r="C109" s="159">
        <v>1260</v>
      </c>
      <c r="D109" s="140" t="s">
        <v>814</v>
      </c>
      <c r="E109" s="141" t="s">
        <v>815</v>
      </c>
      <c r="F109" s="140" t="s">
        <v>766</v>
      </c>
      <c r="G109" s="141" t="s">
        <v>1377</v>
      </c>
      <c r="H109" s="141" t="s">
        <v>769</v>
      </c>
      <c r="I109" s="140">
        <v>0</v>
      </c>
    </row>
    <row r="110" spans="1:10" s="142" customFormat="1" x14ac:dyDescent="0.15">
      <c r="A110" s="159">
        <v>94</v>
      </c>
      <c r="B110" s="141" t="s">
        <v>255</v>
      </c>
      <c r="C110" s="159">
        <v>260</v>
      </c>
      <c r="D110" s="140" t="s">
        <v>1176</v>
      </c>
      <c r="E110" s="141" t="s">
        <v>1075</v>
      </c>
      <c r="F110" s="340" t="s">
        <v>1362</v>
      </c>
      <c r="G110" s="141" t="s">
        <v>766</v>
      </c>
      <c r="H110" s="141" t="s">
        <v>1076</v>
      </c>
      <c r="I110" s="140" t="s">
        <v>1177</v>
      </c>
    </row>
    <row r="111" spans="1:10" s="142" customFormat="1" x14ac:dyDescent="0.15">
      <c r="A111" s="159">
        <v>95</v>
      </c>
      <c r="B111" s="141" t="s">
        <v>255</v>
      </c>
      <c r="C111" s="159">
        <v>440</v>
      </c>
      <c r="D111" s="141" t="s">
        <v>1176</v>
      </c>
      <c r="E111" s="140" t="s">
        <v>1063</v>
      </c>
      <c r="F111" s="341"/>
      <c r="G111" s="141" t="s">
        <v>766</v>
      </c>
      <c r="H111" s="141" t="s">
        <v>12</v>
      </c>
      <c r="I111" s="140" t="s">
        <v>1178</v>
      </c>
    </row>
    <row r="112" spans="1:10" s="142" customFormat="1" ht="16.5" customHeight="1" x14ac:dyDescent="0.15">
      <c r="A112" s="159">
        <v>96</v>
      </c>
      <c r="B112" s="141" t="s">
        <v>255</v>
      </c>
      <c r="C112" s="159">
        <v>380</v>
      </c>
      <c r="D112" s="140" t="s">
        <v>1179</v>
      </c>
      <c r="E112" s="141" t="s">
        <v>1180</v>
      </c>
      <c r="F112" s="340" t="s">
        <v>1361</v>
      </c>
      <c r="G112" s="141" t="s">
        <v>766</v>
      </c>
      <c r="H112" s="141" t="s">
        <v>12</v>
      </c>
      <c r="I112" s="140" t="s">
        <v>1181</v>
      </c>
    </row>
    <row r="113" spans="1:9" s="142" customFormat="1" ht="20.100000000000001" customHeight="1" x14ac:dyDescent="0.15">
      <c r="A113" s="159">
        <v>97</v>
      </c>
      <c r="B113" s="141" t="s">
        <v>255</v>
      </c>
      <c r="C113" s="159">
        <v>100</v>
      </c>
      <c r="D113" s="140" t="s">
        <v>1179</v>
      </c>
      <c r="E113" s="141" t="s">
        <v>1182</v>
      </c>
      <c r="F113" s="341"/>
      <c r="G113" s="141" t="s">
        <v>766</v>
      </c>
      <c r="H113" s="141" t="s">
        <v>12</v>
      </c>
      <c r="I113" s="140" t="s">
        <v>1183</v>
      </c>
    </row>
    <row r="114" spans="1:9" s="142" customFormat="1" ht="20.100000000000001" customHeight="1" x14ac:dyDescent="0.15">
      <c r="A114" s="159">
        <v>98</v>
      </c>
      <c r="B114" s="141" t="s">
        <v>255</v>
      </c>
      <c r="C114" s="159">
        <v>370</v>
      </c>
      <c r="D114" s="140" t="s">
        <v>1184</v>
      </c>
      <c r="E114" s="141" t="s">
        <v>1185</v>
      </c>
      <c r="F114" s="140" t="s">
        <v>766</v>
      </c>
      <c r="G114" s="141" t="s">
        <v>766</v>
      </c>
      <c r="H114" s="141" t="s">
        <v>12</v>
      </c>
      <c r="I114" s="140" t="s">
        <v>1186</v>
      </c>
    </row>
    <row r="115" spans="1:9" s="142" customFormat="1" x14ac:dyDescent="0.15">
      <c r="A115" s="159">
        <v>99</v>
      </c>
      <c r="B115" s="141" t="s">
        <v>255</v>
      </c>
      <c r="C115" s="159">
        <v>300</v>
      </c>
      <c r="D115" s="140" t="s">
        <v>1187</v>
      </c>
      <c r="E115" s="141" t="s">
        <v>1086</v>
      </c>
      <c r="F115" s="140" t="s">
        <v>766</v>
      </c>
      <c r="G115" s="141" t="s">
        <v>766</v>
      </c>
      <c r="H115" s="141" t="s">
        <v>12</v>
      </c>
      <c r="I115" s="140" t="s">
        <v>1188</v>
      </c>
    </row>
    <row r="116" spans="1:9" s="142" customFormat="1" x14ac:dyDescent="0.15">
      <c r="A116" s="159">
        <v>100</v>
      </c>
      <c r="B116" s="141" t="s">
        <v>255</v>
      </c>
      <c r="C116" s="159">
        <v>180</v>
      </c>
      <c r="D116" s="140" t="s">
        <v>1189</v>
      </c>
      <c r="E116" s="141" t="s">
        <v>1190</v>
      </c>
      <c r="F116" s="140" t="s">
        <v>766</v>
      </c>
      <c r="G116" s="141" t="s">
        <v>766</v>
      </c>
      <c r="H116" s="141" t="s">
        <v>12</v>
      </c>
      <c r="I116" s="140" t="s">
        <v>1191</v>
      </c>
    </row>
    <row r="117" spans="1:9" s="142" customFormat="1" x14ac:dyDescent="0.15">
      <c r="A117" s="159">
        <v>101</v>
      </c>
      <c r="B117" s="141" t="s">
        <v>255</v>
      </c>
      <c r="C117" s="159">
        <v>400</v>
      </c>
      <c r="D117" s="140" t="s">
        <v>1192</v>
      </c>
      <c r="E117" s="141" t="s">
        <v>1193</v>
      </c>
      <c r="F117" s="140" t="s">
        <v>766</v>
      </c>
      <c r="G117" s="340" t="s">
        <v>1361</v>
      </c>
      <c r="H117" s="141" t="s">
        <v>12</v>
      </c>
      <c r="I117" s="140" t="s">
        <v>1194</v>
      </c>
    </row>
    <row r="118" spans="1:9" s="142" customFormat="1" x14ac:dyDescent="0.15">
      <c r="A118" s="159">
        <v>102</v>
      </c>
      <c r="B118" s="141" t="s">
        <v>255</v>
      </c>
      <c r="C118" s="159">
        <v>480</v>
      </c>
      <c r="D118" s="140" t="s">
        <v>1195</v>
      </c>
      <c r="E118" s="141" t="s">
        <v>1193</v>
      </c>
      <c r="F118" s="140" t="s">
        <v>766</v>
      </c>
      <c r="G118" s="341"/>
      <c r="H118" s="141" t="s">
        <v>12</v>
      </c>
      <c r="I118" s="140" t="s">
        <v>1196</v>
      </c>
    </row>
    <row r="119" spans="1:9" s="142" customFormat="1" x14ac:dyDescent="0.15">
      <c r="A119" s="159">
        <v>103</v>
      </c>
      <c r="B119" s="141" t="s">
        <v>770</v>
      </c>
      <c r="C119" s="178">
        <v>400</v>
      </c>
      <c r="D119" s="140" t="s">
        <v>803</v>
      </c>
      <c r="E119" s="141" t="s">
        <v>804</v>
      </c>
      <c r="F119" s="345" t="s">
        <v>1382</v>
      </c>
      <c r="G119" s="141" t="s">
        <v>766</v>
      </c>
      <c r="H119" s="141" t="s">
        <v>769</v>
      </c>
      <c r="I119" s="140" t="s">
        <v>805</v>
      </c>
    </row>
    <row r="120" spans="1:9" s="142" customFormat="1" x14ac:dyDescent="0.15">
      <c r="A120" s="159">
        <v>104</v>
      </c>
      <c r="B120" s="141" t="s">
        <v>770</v>
      </c>
      <c r="C120" s="178">
        <v>75</v>
      </c>
      <c r="D120" s="140" t="s">
        <v>803</v>
      </c>
      <c r="E120" s="141" t="s">
        <v>806</v>
      </c>
      <c r="F120" s="341"/>
      <c r="G120" s="141" t="s">
        <v>766</v>
      </c>
      <c r="H120" s="141" t="s">
        <v>769</v>
      </c>
      <c r="I120" s="140" t="s">
        <v>807</v>
      </c>
    </row>
    <row r="121" spans="1:9" s="142" customFormat="1" x14ac:dyDescent="0.15">
      <c r="A121" s="159">
        <v>105</v>
      </c>
      <c r="B121" s="141" t="s">
        <v>770</v>
      </c>
      <c r="C121" s="159">
        <v>75</v>
      </c>
      <c r="D121" s="140" t="s">
        <v>776</v>
      </c>
      <c r="E121" s="141" t="s">
        <v>777</v>
      </c>
      <c r="F121" s="340" t="s">
        <v>1376</v>
      </c>
      <c r="G121" s="141" t="s">
        <v>766</v>
      </c>
      <c r="H121" s="141" t="s">
        <v>769</v>
      </c>
      <c r="I121" s="140" t="s">
        <v>773</v>
      </c>
    </row>
    <row r="122" spans="1:9" s="142" customFormat="1" x14ac:dyDescent="0.15">
      <c r="A122" s="159">
        <v>106</v>
      </c>
      <c r="B122" s="141" t="s">
        <v>770</v>
      </c>
      <c r="C122" s="159">
        <v>1300</v>
      </c>
      <c r="D122" s="140" t="s">
        <v>1375</v>
      </c>
      <c r="E122" s="141" t="s">
        <v>811</v>
      </c>
      <c r="F122" s="341"/>
      <c r="G122" s="141" t="s">
        <v>1377</v>
      </c>
      <c r="H122" s="141" t="s">
        <v>769</v>
      </c>
      <c r="I122" s="140">
        <v>0</v>
      </c>
    </row>
    <row r="123" spans="1:9" s="142" customFormat="1" x14ac:dyDescent="0.15">
      <c r="A123" s="159">
        <v>107</v>
      </c>
      <c r="B123" s="141" t="s">
        <v>255</v>
      </c>
      <c r="C123" s="170">
        <v>280</v>
      </c>
      <c r="D123" s="171" t="s">
        <v>1390</v>
      </c>
      <c r="E123" s="172" t="s">
        <v>1399</v>
      </c>
      <c r="F123" s="171" t="s">
        <v>1398</v>
      </c>
      <c r="G123" s="129" t="s">
        <v>1388</v>
      </c>
      <c r="H123" s="141" t="s">
        <v>1430</v>
      </c>
      <c r="I123" s="140"/>
    </row>
    <row r="124" spans="1:9" s="142" customFormat="1" x14ac:dyDescent="0.15">
      <c r="A124" s="159">
        <v>108</v>
      </c>
      <c r="B124" s="141" t="s">
        <v>255</v>
      </c>
      <c r="C124" s="170">
        <v>280</v>
      </c>
      <c r="D124" s="171" t="s">
        <v>1391</v>
      </c>
      <c r="E124" s="172" t="s">
        <v>1400</v>
      </c>
      <c r="F124" s="171" t="s">
        <v>1398</v>
      </c>
      <c r="G124" s="129" t="s">
        <v>1388</v>
      </c>
      <c r="H124" s="141" t="s">
        <v>1431</v>
      </c>
      <c r="I124" s="140"/>
    </row>
    <row r="125" spans="1:9" s="142" customFormat="1" x14ac:dyDescent="0.15">
      <c r="A125" s="159">
        <v>109</v>
      </c>
      <c r="B125" s="141" t="s">
        <v>255</v>
      </c>
      <c r="C125" s="170">
        <v>280</v>
      </c>
      <c r="D125" s="171" t="s">
        <v>1392</v>
      </c>
      <c r="E125" s="172" t="s">
        <v>1401</v>
      </c>
      <c r="F125" s="171" t="s">
        <v>1398</v>
      </c>
      <c r="G125" s="129" t="s">
        <v>1388</v>
      </c>
      <c r="H125" s="141"/>
      <c r="I125" s="140"/>
    </row>
    <row r="126" spans="1:9" s="142" customFormat="1" x14ac:dyDescent="0.15">
      <c r="A126" s="159">
        <v>110</v>
      </c>
      <c r="B126" s="141" t="s">
        <v>255</v>
      </c>
      <c r="C126" s="170">
        <v>280</v>
      </c>
      <c r="D126" s="171" t="s">
        <v>1393</v>
      </c>
      <c r="E126" s="172" t="s">
        <v>1402</v>
      </c>
      <c r="F126" s="171" t="s">
        <v>1398</v>
      </c>
      <c r="G126" s="129" t="s">
        <v>1388</v>
      </c>
      <c r="H126" s="141"/>
      <c r="I126" s="140"/>
    </row>
    <row r="127" spans="1:9" s="142" customFormat="1" x14ac:dyDescent="0.15">
      <c r="A127" s="159">
        <v>111</v>
      </c>
      <c r="B127" s="141" t="s">
        <v>255</v>
      </c>
      <c r="C127" s="170">
        <v>280</v>
      </c>
      <c r="D127" s="171" t="s">
        <v>1394</v>
      </c>
      <c r="E127" s="172" t="s">
        <v>1403</v>
      </c>
      <c r="F127" s="171" t="s">
        <v>1398</v>
      </c>
      <c r="G127" s="129" t="s">
        <v>1388</v>
      </c>
      <c r="H127" s="141"/>
      <c r="I127" s="140"/>
    </row>
    <row r="128" spans="1:9" s="142" customFormat="1" x14ac:dyDescent="0.15">
      <c r="A128" s="159">
        <v>112</v>
      </c>
      <c r="B128" s="141" t="s">
        <v>255</v>
      </c>
      <c r="C128" s="170">
        <v>280</v>
      </c>
      <c r="D128" s="171" t="s">
        <v>1395</v>
      </c>
      <c r="E128" s="172" t="s">
        <v>1404</v>
      </c>
      <c r="F128" s="171" t="s">
        <v>1398</v>
      </c>
      <c r="G128" s="129" t="s">
        <v>1388</v>
      </c>
      <c r="H128" s="141"/>
      <c r="I128" s="140"/>
    </row>
    <row r="129" spans="1:9" s="142" customFormat="1" x14ac:dyDescent="0.15">
      <c r="A129" s="159">
        <v>113</v>
      </c>
      <c r="B129" s="141" t="s">
        <v>255</v>
      </c>
      <c r="C129" s="170">
        <v>280</v>
      </c>
      <c r="D129" s="171" t="s">
        <v>1396</v>
      </c>
      <c r="E129" s="172" t="s">
        <v>1405</v>
      </c>
      <c r="F129" s="171" t="s">
        <v>1398</v>
      </c>
      <c r="G129" s="129" t="s">
        <v>1388</v>
      </c>
      <c r="H129" s="141"/>
      <c r="I129" s="140"/>
    </row>
    <row r="130" spans="1:9" s="142" customFormat="1" x14ac:dyDescent="0.15">
      <c r="A130" s="159">
        <v>114</v>
      </c>
      <c r="B130" s="141" t="s">
        <v>255</v>
      </c>
      <c r="C130" s="170">
        <v>1060</v>
      </c>
      <c r="D130" s="171" t="s">
        <v>1397</v>
      </c>
      <c r="E130" s="172" t="s">
        <v>1406</v>
      </c>
      <c r="F130" s="171" t="s">
        <v>1398</v>
      </c>
      <c r="G130" s="129" t="s">
        <v>1389</v>
      </c>
      <c r="H130" s="141"/>
      <c r="I130" s="140"/>
    </row>
    <row r="131" spans="1:9" s="142" customFormat="1" x14ac:dyDescent="0.15">
      <c r="A131" s="159">
        <v>115</v>
      </c>
      <c r="B131" s="141" t="s">
        <v>255</v>
      </c>
      <c r="C131" s="170">
        <v>930</v>
      </c>
      <c r="D131" s="171" t="s">
        <v>1411</v>
      </c>
      <c r="E131" s="171" t="s">
        <v>1413</v>
      </c>
      <c r="F131" s="169" t="s">
        <v>1412</v>
      </c>
      <c r="G131" s="170" t="s">
        <v>1414</v>
      </c>
      <c r="H131" s="141"/>
      <c r="I131" s="140"/>
    </row>
    <row r="132" spans="1:9" s="142" customFormat="1" x14ac:dyDescent="0.15">
      <c r="A132" s="159">
        <v>116</v>
      </c>
      <c r="B132" s="141" t="s">
        <v>255</v>
      </c>
      <c r="C132" s="170">
        <v>70</v>
      </c>
      <c r="D132" s="171" t="s">
        <v>1415</v>
      </c>
      <c r="E132" s="170" t="s">
        <v>1389</v>
      </c>
      <c r="F132" s="171" t="s">
        <v>1423</v>
      </c>
      <c r="G132" s="170" t="s">
        <v>1417</v>
      </c>
      <c r="H132" s="141"/>
      <c r="I132" s="140"/>
    </row>
    <row r="133" spans="1:9" s="142" customFormat="1" x14ac:dyDescent="0.15">
      <c r="A133" s="159">
        <v>117</v>
      </c>
      <c r="B133" s="141" t="s">
        <v>770</v>
      </c>
      <c r="C133" s="170">
        <v>650</v>
      </c>
      <c r="D133" s="170" t="s">
        <v>1416</v>
      </c>
      <c r="E133" s="170" t="s">
        <v>1417</v>
      </c>
      <c r="F133" s="170" t="s">
        <v>1424</v>
      </c>
      <c r="G133" s="170" t="s">
        <v>1417</v>
      </c>
      <c r="H133" s="141"/>
      <c r="I133" s="140"/>
    </row>
    <row r="134" spans="1:9" s="142" customFormat="1" x14ac:dyDescent="0.15">
      <c r="A134" s="159">
        <v>118</v>
      </c>
      <c r="B134" s="141" t="s">
        <v>770</v>
      </c>
      <c r="C134" s="170">
        <v>610</v>
      </c>
      <c r="D134" s="170" t="s">
        <v>1418</v>
      </c>
      <c r="E134" s="170" t="s">
        <v>1389</v>
      </c>
      <c r="F134" s="170" t="s">
        <v>1425</v>
      </c>
      <c r="G134" s="170" t="s">
        <v>1417</v>
      </c>
      <c r="H134" s="141"/>
      <c r="I134" s="140"/>
    </row>
    <row r="135" spans="1:9" s="142" customFormat="1" x14ac:dyDescent="0.15">
      <c r="A135" s="159">
        <v>119</v>
      </c>
      <c r="B135" s="141" t="s">
        <v>770</v>
      </c>
      <c r="C135" s="173">
        <v>70</v>
      </c>
      <c r="D135" s="170" t="s">
        <v>1419</v>
      </c>
      <c r="E135" s="170" t="s">
        <v>1389</v>
      </c>
      <c r="F135" s="171" t="s">
        <v>1416</v>
      </c>
      <c r="G135" s="170" t="s">
        <v>1417</v>
      </c>
      <c r="H135" s="141"/>
      <c r="I135" s="140"/>
    </row>
    <row r="136" spans="1:9" s="142" customFormat="1" x14ac:dyDescent="0.15">
      <c r="A136" s="159">
        <v>120</v>
      </c>
      <c r="B136" s="141" t="s">
        <v>770</v>
      </c>
      <c r="C136" s="170">
        <v>640</v>
      </c>
      <c r="D136" s="170" t="s">
        <v>1420</v>
      </c>
      <c r="E136" s="170" t="s">
        <v>1389</v>
      </c>
      <c r="F136" s="171" t="s">
        <v>1426</v>
      </c>
      <c r="G136" s="170" t="s">
        <v>1417</v>
      </c>
      <c r="H136" s="141"/>
      <c r="I136" s="140"/>
    </row>
    <row r="137" spans="1:9" s="142" customFormat="1" x14ac:dyDescent="0.15">
      <c r="A137" s="159">
        <v>121</v>
      </c>
      <c r="B137" s="141" t="s">
        <v>770</v>
      </c>
      <c r="C137" s="170">
        <v>640</v>
      </c>
      <c r="D137" s="170" t="s">
        <v>1421</v>
      </c>
      <c r="E137" s="170" t="s">
        <v>1389</v>
      </c>
      <c r="F137" s="171" t="s">
        <v>1427</v>
      </c>
      <c r="G137" s="170" t="s">
        <v>1417</v>
      </c>
      <c r="H137" s="141"/>
      <c r="I137" s="140"/>
    </row>
    <row r="138" spans="1:9" s="142" customFormat="1" x14ac:dyDescent="0.15">
      <c r="A138" s="159">
        <v>122</v>
      </c>
      <c r="B138" s="141" t="s">
        <v>770</v>
      </c>
      <c r="C138" s="170">
        <v>630</v>
      </c>
      <c r="D138" s="170" t="s">
        <v>1422</v>
      </c>
      <c r="E138" s="170" t="s">
        <v>1389</v>
      </c>
      <c r="F138" s="171" t="s">
        <v>1428</v>
      </c>
      <c r="G138" s="170" t="s">
        <v>1417</v>
      </c>
      <c r="H138" s="141"/>
      <c r="I138" s="140"/>
    </row>
    <row r="139" spans="1:9" s="142" customFormat="1" x14ac:dyDescent="0.15">
      <c r="A139" s="159">
        <v>123</v>
      </c>
      <c r="B139" s="141" t="s">
        <v>255</v>
      </c>
      <c r="C139" s="170">
        <v>500</v>
      </c>
      <c r="D139" s="170" t="s">
        <v>1423</v>
      </c>
      <c r="E139" s="170" t="s">
        <v>1417</v>
      </c>
      <c r="F139" s="171" t="s">
        <v>1429</v>
      </c>
      <c r="G139" s="159" t="s">
        <v>616</v>
      </c>
      <c r="H139" s="141"/>
      <c r="I139" s="140"/>
    </row>
    <row r="140" spans="1:9" s="142" customFormat="1" x14ac:dyDescent="0.15">
      <c r="A140" s="159" t="s">
        <v>1197</v>
      </c>
      <c r="B140" s="342"/>
      <c r="C140" s="343"/>
      <c r="D140" s="343"/>
      <c r="E140" s="343"/>
      <c r="F140" s="343"/>
      <c r="G140" s="343"/>
      <c r="H140" s="344"/>
      <c r="I140" s="140"/>
    </row>
    <row r="141" spans="1:9" s="142" customFormat="1" x14ac:dyDescent="0.15">
      <c r="A141" s="159">
        <v>124</v>
      </c>
      <c r="B141" s="141" t="s">
        <v>255</v>
      </c>
      <c r="C141" s="159">
        <v>700</v>
      </c>
      <c r="D141" s="140" t="s">
        <v>1199</v>
      </c>
      <c r="E141" s="340" t="s">
        <v>1200</v>
      </c>
      <c r="F141" s="140" t="s">
        <v>278</v>
      </c>
      <c r="G141" s="161" t="s">
        <v>1348</v>
      </c>
      <c r="H141" s="141" t="s">
        <v>1201</v>
      </c>
      <c r="I141" s="140" t="s">
        <v>1199</v>
      </c>
    </row>
    <row r="142" spans="1:9" s="142" customFormat="1" x14ac:dyDescent="0.15">
      <c r="A142" s="159">
        <v>125</v>
      </c>
      <c r="B142" s="141" t="s">
        <v>255</v>
      </c>
      <c r="C142" s="159">
        <v>700</v>
      </c>
      <c r="D142" s="140" t="s">
        <v>1198</v>
      </c>
      <c r="E142" s="346"/>
      <c r="F142" s="140" t="s">
        <v>278</v>
      </c>
      <c r="G142" s="161" t="s">
        <v>1348</v>
      </c>
      <c r="H142" s="141" t="s">
        <v>1201</v>
      </c>
      <c r="I142" s="140">
        <v>0</v>
      </c>
    </row>
    <row r="143" spans="1:9" s="142" customFormat="1" x14ac:dyDescent="0.15">
      <c r="A143" s="159">
        <v>126</v>
      </c>
      <c r="B143" s="141" t="s">
        <v>255</v>
      </c>
      <c r="C143" s="159">
        <v>700</v>
      </c>
      <c r="D143" s="140" t="s">
        <v>1202</v>
      </c>
      <c r="E143" s="341"/>
      <c r="F143" s="140" t="s">
        <v>278</v>
      </c>
      <c r="G143" s="161" t="s">
        <v>616</v>
      </c>
      <c r="H143" s="141" t="s">
        <v>1201</v>
      </c>
      <c r="I143" s="140">
        <v>0</v>
      </c>
    </row>
    <row r="144" spans="1:9" s="142" customFormat="1" x14ac:dyDescent="0.15">
      <c r="A144" s="159">
        <v>127</v>
      </c>
      <c r="B144" s="141" t="s">
        <v>255</v>
      </c>
      <c r="C144" s="159">
        <v>700</v>
      </c>
      <c r="D144" s="140" t="s">
        <v>269</v>
      </c>
      <c r="E144" s="340" t="s">
        <v>1262</v>
      </c>
      <c r="F144" s="140" t="s">
        <v>278</v>
      </c>
      <c r="G144" s="161" t="s">
        <v>616</v>
      </c>
      <c r="H144" s="141" t="s">
        <v>1201</v>
      </c>
      <c r="I144" s="140" t="s">
        <v>269</v>
      </c>
    </row>
    <row r="145" spans="1:9" s="142" customFormat="1" x14ac:dyDescent="0.15">
      <c r="A145" s="159">
        <v>128</v>
      </c>
      <c r="B145" s="141" t="s">
        <v>255</v>
      </c>
      <c r="C145" s="159">
        <v>700</v>
      </c>
      <c r="D145" s="140" t="s">
        <v>275</v>
      </c>
      <c r="E145" s="346"/>
      <c r="F145" s="140" t="s">
        <v>278</v>
      </c>
      <c r="G145" s="161" t="s">
        <v>616</v>
      </c>
      <c r="H145" s="141" t="s">
        <v>1201</v>
      </c>
      <c r="I145" s="140">
        <v>0</v>
      </c>
    </row>
    <row r="146" spans="1:9" s="142" customFormat="1" x14ac:dyDescent="0.15">
      <c r="A146" s="159">
        <v>129</v>
      </c>
      <c r="B146" s="141" t="s">
        <v>255</v>
      </c>
      <c r="C146" s="159">
        <v>700</v>
      </c>
      <c r="D146" s="140" t="s">
        <v>1203</v>
      </c>
      <c r="E146" s="341"/>
      <c r="F146" s="140" t="s">
        <v>278</v>
      </c>
      <c r="G146" s="161" t="s">
        <v>616</v>
      </c>
      <c r="H146" s="141" t="s">
        <v>1201</v>
      </c>
      <c r="I146" s="140">
        <v>0</v>
      </c>
    </row>
    <row r="147" spans="1:9" s="142" customFormat="1" x14ac:dyDescent="0.15">
      <c r="A147" s="350">
        <v>130</v>
      </c>
      <c r="B147" s="141" t="s">
        <v>255</v>
      </c>
      <c r="C147" s="159">
        <v>900</v>
      </c>
      <c r="D147" s="140" t="s">
        <v>1204</v>
      </c>
      <c r="E147" s="345" t="s">
        <v>1343</v>
      </c>
      <c r="F147" s="140" t="s">
        <v>278</v>
      </c>
      <c r="G147" s="161" t="s">
        <v>1348</v>
      </c>
      <c r="H147" s="141" t="s">
        <v>1201</v>
      </c>
      <c r="I147" s="140" t="s">
        <v>1204</v>
      </c>
    </row>
    <row r="148" spans="1:9" s="142" customFormat="1" x14ac:dyDescent="0.15">
      <c r="A148" s="351"/>
      <c r="B148" s="141" t="s">
        <v>255</v>
      </c>
      <c r="C148" s="159">
        <v>900</v>
      </c>
      <c r="D148" s="141" t="s">
        <v>273</v>
      </c>
      <c r="E148" s="346"/>
      <c r="F148" s="140" t="s">
        <v>278</v>
      </c>
      <c r="G148" s="161" t="s">
        <v>1348</v>
      </c>
      <c r="H148" s="141"/>
      <c r="I148" s="141" t="s">
        <v>273</v>
      </c>
    </row>
    <row r="149" spans="1:9" s="142" customFormat="1" x14ac:dyDescent="0.15">
      <c r="A149" s="352"/>
      <c r="B149" s="141" t="s">
        <v>255</v>
      </c>
      <c r="C149" s="159">
        <v>600</v>
      </c>
      <c r="D149" s="160" t="s">
        <v>1345</v>
      </c>
      <c r="E149" s="341"/>
      <c r="F149" s="160" t="s">
        <v>1347</v>
      </c>
      <c r="G149" s="161" t="s">
        <v>616</v>
      </c>
      <c r="H149" s="141"/>
      <c r="I149" s="160" t="s">
        <v>1345</v>
      </c>
    </row>
    <row r="150" spans="1:9" s="142" customFormat="1" x14ac:dyDescent="0.15">
      <c r="A150" s="350">
        <v>131</v>
      </c>
      <c r="B150" s="141" t="s">
        <v>255</v>
      </c>
      <c r="C150" s="159">
        <v>900</v>
      </c>
      <c r="D150" s="140" t="s">
        <v>1205</v>
      </c>
      <c r="E150" s="345" t="s">
        <v>1343</v>
      </c>
      <c r="F150" s="140" t="s">
        <v>278</v>
      </c>
      <c r="G150" s="161" t="s">
        <v>616</v>
      </c>
      <c r="H150" s="141" t="s">
        <v>1201</v>
      </c>
      <c r="I150" s="140" t="s">
        <v>1205</v>
      </c>
    </row>
    <row r="151" spans="1:9" s="142" customFormat="1" x14ac:dyDescent="0.15">
      <c r="A151" s="351"/>
      <c r="B151" s="141" t="s">
        <v>255</v>
      </c>
      <c r="C151" s="159">
        <v>900</v>
      </c>
      <c r="D151" s="161" t="s">
        <v>374</v>
      </c>
      <c r="E151" s="346"/>
      <c r="F151" s="140" t="s">
        <v>278</v>
      </c>
      <c r="G151" s="161" t="s">
        <v>616</v>
      </c>
      <c r="H151" s="141"/>
      <c r="I151" s="140"/>
    </row>
    <row r="152" spans="1:9" s="142" customFormat="1" x14ac:dyDescent="0.15">
      <c r="A152" s="352"/>
      <c r="B152" s="141" t="s">
        <v>255</v>
      </c>
      <c r="C152" s="159">
        <v>600</v>
      </c>
      <c r="D152" s="160" t="s">
        <v>1346</v>
      </c>
      <c r="E152" s="341"/>
      <c r="F152" s="160" t="s">
        <v>1347</v>
      </c>
      <c r="G152" s="161" t="s">
        <v>616</v>
      </c>
      <c r="H152" s="141"/>
      <c r="I152" s="160" t="s">
        <v>1346</v>
      </c>
    </row>
    <row r="153" spans="1:9" s="142" customFormat="1" x14ac:dyDescent="0.15">
      <c r="A153" s="159">
        <v>132</v>
      </c>
      <c r="B153" s="141" t="s">
        <v>255</v>
      </c>
      <c r="C153" s="159">
        <v>440</v>
      </c>
      <c r="D153" s="140" t="s">
        <v>1206</v>
      </c>
      <c r="E153" s="141" t="s">
        <v>1207</v>
      </c>
      <c r="F153" s="140" t="s">
        <v>278</v>
      </c>
      <c r="G153" s="141" t="s">
        <v>278</v>
      </c>
      <c r="H153" s="141" t="s">
        <v>1201</v>
      </c>
      <c r="I153" s="140" t="s">
        <v>1206</v>
      </c>
    </row>
    <row r="154" spans="1:9" s="142" customFormat="1" x14ac:dyDescent="0.15">
      <c r="A154" s="159">
        <v>133</v>
      </c>
      <c r="B154" s="141" t="s">
        <v>255</v>
      </c>
      <c r="C154" s="159">
        <v>440</v>
      </c>
      <c r="D154" s="140" t="s">
        <v>1208</v>
      </c>
      <c r="E154" s="141" t="s">
        <v>260</v>
      </c>
      <c r="F154" s="140" t="s">
        <v>278</v>
      </c>
      <c r="G154" s="141" t="s">
        <v>278</v>
      </c>
      <c r="H154" s="141" t="s">
        <v>1201</v>
      </c>
      <c r="I154" s="140" t="s">
        <v>1208</v>
      </c>
    </row>
    <row r="155" spans="1:9" s="142" customFormat="1" x14ac:dyDescent="0.15">
      <c r="A155" s="159">
        <v>134</v>
      </c>
      <c r="B155" s="141" t="s">
        <v>255</v>
      </c>
      <c r="C155" s="159">
        <v>250</v>
      </c>
      <c r="D155" s="140" t="s">
        <v>1209</v>
      </c>
      <c r="E155" s="141" t="s">
        <v>1210</v>
      </c>
      <c r="F155" s="140" t="s">
        <v>278</v>
      </c>
      <c r="G155" s="141" t="s">
        <v>278</v>
      </c>
      <c r="H155" s="141" t="s">
        <v>1201</v>
      </c>
      <c r="I155" s="140" t="s">
        <v>1209</v>
      </c>
    </row>
    <row r="156" spans="1:9" s="142" customFormat="1" x14ac:dyDescent="0.15">
      <c r="A156" s="159">
        <v>135</v>
      </c>
      <c r="B156" s="141" t="s">
        <v>255</v>
      </c>
      <c r="C156" s="159">
        <v>850</v>
      </c>
      <c r="D156" s="140" t="s">
        <v>1211</v>
      </c>
      <c r="E156" s="141" t="s">
        <v>1261</v>
      </c>
      <c r="F156" s="140" t="s">
        <v>278</v>
      </c>
      <c r="G156" s="141" t="s">
        <v>766</v>
      </c>
      <c r="H156" s="141" t="s">
        <v>1201</v>
      </c>
      <c r="I156" s="140" t="s">
        <v>1212</v>
      </c>
    </row>
    <row r="157" spans="1:9" s="142" customFormat="1" x14ac:dyDescent="0.15">
      <c r="A157" s="159">
        <v>136</v>
      </c>
      <c r="B157" s="141" t="s">
        <v>255</v>
      </c>
      <c r="C157" s="159">
        <v>320</v>
      </c>
      <c r="D157" s="140" t="s">
        <v>1214</v>
      </c>
      <c r="E157" s="141" t="s">
        <v>1215</v>
      </c>
      <c r="F157" s="140" t="s">
        <v>1355</v>
      </c>
      <c r="G157" s="141" t="s">
        <v>1372</v>
      </c>
      <c r="H157" s="141" t="s">
        <v>1216</v>
      </c>
      <c r="I157" s="140" t="s">
        <v>1215</v>
      </c>
    </row>
    <row r="158" spans="1:9" s="142" customFormat="1" x14ac:dyDescent="0.15">
      <c r="A158" s="159">
        <v>137</v>
      </c>
      <c r="B158" s="141" t="s">
        <v>255</v>
      </c>
      <c r="C158" s="159">
        <v>320</v>
      </c>
      <c r="D158" s="140" t="s">
        <v>1217</v>
      </c>
      <c r="E158" s="141" t="s">
        <v>270</v>
      </c>
      <c r="F158" s="140" t="s">
        <v>1355</v>
      </c>
      <c r="G158" s="141" t="s">
        <v>1371</v>
      </c>
      <c r="H158" s="141" t="s">
        <v>1216</v>
      </c>
      <c r="I158" s="140" t="s">
        <v>270</v>
      </c>
    </row>
    <row r="159" spans="1:9" s="142" customFormat="1" x14ac:dyDescent="0.15">
      <c r="A159" s="159">
        <v>138</v>
      </c>
      <c r="B159" s="141" t="s">
        <v>255</v>
      </c>
      <c r="C159" s="159">
        <v>320</v>
      </c>
      <c r="D159" s="140" t="s">
        <v>1356</v>
      </c>
      <c r="E159" s="141" t="s">
        <v>1218</v>
      </c>
      <c r="F159" s="140" t="s">
        <v>1354</v>
      </c>
      <c r="G159" s="141" t="s">
        <v>1373</v>
      </c>
      <c r="H159" s="141" t="s">
        <v>1216</v>
      </c>
      <c r="I159" s="140" t="s">
        <v>1218</v>
      </c>
    </row>
    <row r="160" spans="1:9" s="142" customFormat="1" x14ac:dyDescent="0.15">
      <c r="A160" s="159">
        <v>139</v>
      </c>
      <c r="B160" s="141" t="s">
        <v>255</v>
      </c>
      <c r="C160" s="159">
        <v>320</v>
      </c>
      <c r="D160" s="140" t="s">
        <v>1219</v>
      </c>
      <c r="E160" s="141" t="s">
        <v>274</v>
      </c>
      <c r="F160" s="140" t="s">
        <v>1354</v>
      </c>
      <c r="G160" s="141" t="s">
        <v>1374</v>
      </c>
      <c r="H160" s="141" t="s">
        <v>1216</v>
      </c>
      <c r="I160" s="140" t="s">
        <v>274</v>
      </c>
    </row>
    <row r="161" spans="1:10" s="142" customFormat="1" x14ac:dyDescent="0.15">
      <c r="A161" s="159">
        <v>140</v>
      </c>
      <c r="B161" s="141" t="s">
        <v>255</v>
      </c>
      <c r="C161" s="159">
        <v>670</v>
      </c>
      <c r="D161" s="140" t="s">
        <v>1220</v>
      </c>
      <c r="E161" s="141" t="s">
        <v>1357</v>
      </c>
      <c r="F161" s="140" t="s">
        <v>1354</v>
      </c>
      <c r="G161" s="141" t="s">
        <v>1358</v>
      </c>
      <c r="H161" s="141" t="s">
        <v>279</v>
      </c>
      <c r="I161" s="140">
        <v>0</v>
      </c>
    </row>
    <row r="162" spans="1:10" s="142" customFormat="1" x14ac:dyDescent="0.15">
      <c r="A162" s="159">
        <v>141</v>
      </c>
      <c r="B162" s="141" t="s">
        <v>255</v>
      </c>
      <c r="C162" s="159">
        <v>670</v>
      </c>
      <c r="D162" s="140" t="s">
        <v>1221</v>
      </c>
      <c r="E162" s="141" t="s">
        <v>1359</v>
      </c>
      <c r="F162" s="140" t="s">
        <v>1354</v>
      </c>
      <c r="G162" s="141" t="s">
        <v>1360</v>
      </c>
      <c r="H162" s="141" t="s">
        <v>279</v>
      </c>
      <c r="I162" s="140">
        <v>0</v>
      </c>
    </row>
    <row r="163" spans="1:10" s="142" customFormat="1" x14ac:dyDescent="0.15">
      <c r="A163" s="159">
        <v>142</v>
      </c>
      <c r="B163" s="141" t="s">
        <v>255</v>
      </c>
      <c r="C163" s="163" t="s">
        <v>1344</v>
      </c>
      <c r="D163" s="140" t="s">
        <v>1222</v>
      </c>
      <c r="E163" s="141" t="s">
        <v>1223</v>
      </c>
      <c r="F163" s="140" t="s">
        <v>1224</v>
      </c>
      <c r="G163" s="141" t="s">
        <v>1224</v>
      </c>
      <c r="H163" s="141" t="s">
        <v>279</v>
      </c>
      <c r="I163" s="140">
        <v>0</v>
      </c>
    </row>
    <row r="164" spans="1:10" s="142" customFormat="1" ht="14.25" customHeight="1" x14ac:dyDescent="0.15">
      <c r="A164" s="159">
        <v>143</v>
      </c>
      <c r="B164" s="141" t="s">
        <v>255</v>
      </c>
      <c r="C164" s="159">
        <v>780</v>
      </c>
      <c r="D164" s="140" t="s">
        <v>1233</v>
      </c>
      <c r="E164" s="141" t="s">
        <v>1234</v>
      </c>
      <c r="F164" s="140" t="s">
        <v>1235</v>
      </c>
      <c r="G164" s="141" t="s">
        <v>1236</v>
      </c>
      <c r="H164" s="141" t="s">
        <v>1237</v>
      </c>
      <c r="I164" s="140" t="s">
        <v>1238</v>
      </c>
      <c r="J164" s="348" t="s">
        <v>1263</v>
      </c>
    </row>
    <row r="165" spans="1:10" s="142" customFormat="1" x14ac:dyDescent="0.15">
      <c r="A165" s="159">
        <v>144</v>
      </c>
      <c r="B165" s="141" t="s">
        <v>255</v>
      </c>
      <c r="C165" s="159">
        <v>780</v>
      </c>
      <c r="D165" s="140" t="s">
        <v>1239</v>
      </c>
      <c r="E165" s="141" t="s">
        <v>517</v>
      </c>
      <c r="F165" s="140" t="s">
        <v>657</v>
      </c>
      <c r="G165" s="141" t="s">
        <v>1236</v>
      </c>
      <c r="H165" s="141" t="s">
        <v>1237</v>
      </c>
      <c r="I165" s="140" t="s">
        <v>1240</v>
      </c>
      <c r="J165" s="349"/>
    </row>
    <row r="166" spans="1:10" s="142" customFormat="1" x14ac:dyDescent="0.15">
      <c r="A166" s="159">
        <v>145</v>
      </c>
      <c r="B166" s="141" t="s">
        <v>255</v>
      </c>
      <c r="C166" s="159">
        <v>780</v>
      </c>
      <c r="D166" s="140" t="s">
        <v>555</v>
      </c>
      <c r="E166" s="141" t="s">
        <v>1241</v>
      </c>
      <c r="F166" s="140" t="s">
        <v>658</v>
      </c>
      <c r="G166" s="141" t="s">
        <v>1236</v>
      </c>
      <c r="H166" s="141" t="s">
        <v>1237</v>
      </c>
      <c r="I166" s="140" t="s">
        <v>1242</v>
      </c>
      <c r="J166" s="349"/>
    </row>
    <row r="167" spans="1:10" s="142" customFormat="1" x14ac:dyDescent="0.15">
      <c r="A167" s="159">
        <v>146</v>
      </c>
      <c r="B167" s="141" t="s">
        <v>255</v>
      </c>
      <c r="C167" s="159">
        <v>780</v>
      </c>
      <c r="D167" s="140" t="s">
        <v>1243</v>
      </c>
      <c r="E167" s="141" t="s">
        <v>1244</v>
      </c>
      <c r="F167" s="140" t="s">
        <v>659</v>
      </c>
      <c r="G167" s="141" t="s">
        <v>1236</v>
      </c>
      <c r="H167" s="141" t="s">
        <v>1237</v>
      </c>
      <c r="I167" s="140" t="s">
        <v>1245</v>
      </c>
      <c r="J167" s="349"/>
    </row>
    <row r="168" spans="1:10" s="142" customFormat="1" x14ac:dyDescent="0.15">
      <c r="A168" s="159">
        <v>147</v>
      </c>
      <c r="B168" s="141" t="s">
        <v>255</v>
      </c>
      <c r="C168" s="159">
        <v>780</v>
      </c>
      <c r="D168" s="140" t="s">
        <v>1233</v>
      </c>
      <c r="E168" s="141" t="s">
        <v>1246</v>
      </c>
      <c r="F168" s="140" t="s">
        <v>1247</v>
      </c>
      <c r="G168" s="141" t="s">
        <v>278</v>
      </c>
      <c r="H168" s="141" t="s">
        <v>1255</v>
      </c>
      <c r="I168" s="140" t="s">
        <v>1248</v>
      </c>
    </row>
    <row r="169" spans="1:10" s="142" customFormat="1" x14ac:dyDescent="0.15">
      <c r="A169" s="159">
        <v>148</v>
      </c>
      <c r="B169" s="141" t="s">
        <v>255</v>
      </c>
      <c r="C169" s="159">
        <v>780</v>
      </c>
      <c r="D169" s="140" t="s">
        <v>1239</v>
      </c>
      <c r="E169" s="141" t="s">
        <v>1249</v>
      </c>
      <c r="F169" s="140" t="s">
        <v>661</v>
      </c>
      <c r="G169" s="141" t="s">
        <v>278</v>
      </c>
      <c r="H169" s="141" t="s">
        <v>1255</v>
      </c>
      <c r="I169" s="140" t="s">
        <v>1250</v>
      </c>
    </row>
    <row r="170" spans="1:10" s="142" customFormat="1" x14ac:dyDescent="0.15">
      <c r="A170" s="159">
        <v>149</v>
      </c>
      <c r="B170" s="141" t="s">
        <v>255</v>
      </c>
      <c r="C170" s="159">
        <v>780</v>
      </c>
      <c r="D170" s="140" t="s">
        <v>555</v>
      </c>
      <c r="E170" s="141" t="s">
        <v>1251</v>
      </c>
      <c r="F170" s="140" t="s">
        <v>662</v>
      </c>
      <c r="G170" s="141" t="s">
        <v>278</v>
      </c>
      <c r="H170" s="141" t="s">
        <v>1255</v>
      </c>
      <c r="I170" s="140" t="s">
        <v>1252</v>
      </c>
    </row>
    <row r="171" spans="1:10" s="142" customFormat="1" x14ac:dyDescent="0.15">
      <c r="A171" s="159">
        <v>150</v>
      </c>
      <c r="B171" s="141" t="s">
        <v>255</v>
      </c>
      <c r="C171" s="159">
        <v>780</v>
      </c>
      <c r="D171" s="140" t="s">
        <v>1243</v>
      </c>
      <c r="E171" s="141" t="s">
        <v>1253</v>
      </c>
      <c r="F171" s="140" t="s">
        <v>663</v>
      </c>
      <c r="G171" s="141" t="s">
        <v>278</v>
      </c>
      <c r="H171" s="141" t="s">
        <v>1255</v>
      </c>
      <c r="I171" s="140" t="s">
        <v>1254</v>
      </c>
    </row>
    <row r="172" spans="1:10" s="142" customFormat="1" x14ac:dyDescent="0.15">
      <c r="A172" s="159">
        <v>151</v>
      </c>
      <c r="B172" s="141" t="s">
        <v>255</v>
      </c>
      <c r="C172" s="159">
        <v>650</v>
      </c>
      <c r="D172" s="140" t="s">
        <v>1225</v>
      </c>
      <c r="E172" s="141" t="s">
        <v>1215</v>
      </c>
      <c r="F172" s="140" t="s">
        <v>1365</v>
      </c>
      <c r="G172" s="140" t="s">
        <v>1355</v>
      </c>
      <c r="H172" s="141" t="s">
        <v>1255</v>
      </c>
      <c r="I172" s="140" t="s">
        <v>1226</v>
      </c>
    </row>
    <row r="173" spans="1:10" s="142" customFormat="1" x14ac:dyDescent="0.15">
      <c r="A173" s="159">
        <v>152</v>
      </c>
      <c r="B173" s="141" t="s">
        <v>255</v>
      </c>
      <c r="C173" s="159">
        <v>650</v>
      </c>
      <c r="D173" s="140" t="s">
        <v>1227</v>
      </c>
      <c r="E173" s="141" t="s">
        <v>270</v>
      </c>
      <c r="F173" s="140" t="s">
        <v>1366</v>
      </c>
      <c r="G173" s="140" t="s">
        <v>1355</v>
      </c>
      <c r="H173" s="141" t="s">
        <v>1255</v>
      </c>
      <c r="I173" s="140" t="s">
        <v>1228</v>
      </c>
    </row>
    <row r="174" spans="1:10" s="142" customFormat="1" x14ac:dyDescent="0.15">
      <c r="A174" s="159">
        <v>153</v>
      </c>
      <c r="B174" s="141" t="s">
        <v>255</v>
      </c>
      <c r="C174" s="159">
        <v>650</v>
      </c>
      <c r="D174" s="140" t="s">
        <v>1231</v>
      </c>
      <c r="E174" s="141" t="s">
        <v>1218</v>
      </c>
      <c r="F174" s="140" t="s">
        <v>1367</v>
      </c>
      <c r="G174" s="140" t="s">
        <v>1355</v>
      </c>
      <c r="H174" s="141" t="s">
        <v>1255</v>
      </c>
      <c r="I174" s="140" t="s">
        <v>1232</v>
      </c>
    </row>
    <row r="175" spans="1:10" s="142" customFormat="1" x14ac:dyDescent="0.15">
      <c r="A175" s="159">
        <v>154</v>
      </c>
      <c r="B175" s="141" t="s">
        <v>255</v>
      </c>
      <c r="C175" s="159">
        <v>650</v>
      </c>
      <c r="D175" s="140" t="s">
        <v>1229</v>
      </c>
      <c r="E175" s="141" t="s">
        <v>274</v>
      </c>
      <c r="F175" s="140" t="s">
        <v>1368</v>
      </c>
      <c r="G175" s="140" t="s">
        <v>1355</v>
      </c>
      <c r="H175" s="141" t="s">
        <v>1255</v>
      </c>
      <c r="I175" s="140" t="s">
        <v>1230</v>
      </c>
    </row>
    <row r="176" spans="1:10" s="142" customFormat="1" x14ac:dyDescent="0.15">
      <c r="A176" s="159">
        <v>155</v>
      </c>
      <c r="B176" s="141" t="s">
        <v>255</v>
      </c>
      <c r="C176" s="159">
        <v>630</v>
      </c>
      <c r="D176" s="140" t="s">
        <v>1256</v>
      </c>
      <c r="E176" s="141" t="s">
        <v>1198</v>
      </c>
      <c r="F176" s="140" t="s">
        <v>1213</v>
      </c>
      <c r="G176" s="141" t="s">
        <v>278</v>
      </c>
      <c r="H176" s="141" t="s">
        <v>1255</v>
      </c>
      <c r="I176" s="140" t="s">
        <v>1257</v>
      </c>
    </row>
    <row r="177" spans="1:9" s="142" customFormat="1" x14ac:dyDescent="0.15">
      <c r="A177" s="159">
        <v>156</v>
      </c>
      <c r="B177" s="141" t="s">
        <v>255</v>
      </c>
      <c r="C177" s="159">
        <v>630</v>
      </c>
      <c r="D177" s="140" t="s">
        <v>1258</v>
      </c>
      <c r="E177" s="141" t="s">
        <v>275</v>
      </c>
      <c r="F177" s="140" t="s">
        <v>1213</v>
      </c>
      <c r="G177" s="141" t="s">
        <v>278</v>
      </c>
      <c r="H177" s="141" t="s">
        <v>1255</v>
      </c>
      <c r="I177" s="140" t="s">
        <v>1259</v>
      </c>
    </row>
    <row r="178" spans="1:9" s="142" customFormat="1" x14ac:dyDescent="0.15">
      <c r="A178" s="166" t="s">
        <v>1341</v>
      </c>
      <c r="B178" s="166"/>
      <c r="C178" s="166"/>
      <c r="D178" s="166"/>
      <c r="E178" s="166"/>
      <c r="F178" s="166"/>
      <c r="G178" s="166"/>
      <c r="H178" s="166"/>
      <c r="I178" s="166"/>
    </row>
    <row r="179" spans="1:9" s="142" customFormat="1" x14ac:dyDescent="0.15">
      <c r="A179" s="159">
        <v>156</v>
      </c>
      <c r="B179" s="161" t="s">
        <v>1283</v>
      </c>
      <c r="C179" s="159">
        <v>1340</v>
      </c>
      <c r="D179" s="161" t="s">
        <v>1264</v>
      </c>
      <c r="E179" s="141" t="s">
        <v>722</v>
      </c>
      <c r="F179" s="141" t="s">
        <v>709</v>
      </c>
      <c r="G179" s="161" t="s">
        <v>1276</v>
      </c>
      <c r="H179" s="345" t="s">
        <v>1267</v>
      </c>
      <c r="I179" s="140"/>
    </row>
    <row r="180" spans="1:9" s="142" customFormat="1" x14ac:dyDescent="0.15">
      <c r="A180" s="159">
        <v>157</v>
      </c>
      <c r="B180" s="141" t="s">
        <v>1350</v>
      </c>
      <c r="C180" s="159">
        <v>1300</v>
      </c>
      <c r="D180" s="161" t="s">
        <v>1265</v>
      </c>
      <c r="E180" s="141" t="s">
        <v>724</v>
      </c>
      <c r="F180" s="141" t="s">
        <v>709</v>
      </c>
      <c r="G180" s="161" t="s">
        <v>1275</v>
      </c>
      <c r="H180" s="346"/>
      <c r="I180" s="140"/>
    </row>
    <row r="181" spans="1:9" s="142" customFormat="1" x14ac:dyDescent="0.15">
      <c r="A181" s="159">
        <v>158</v>
      </c>
      <c r="B181" s="161" t="s">
        <v>1351</v>
      </c>
      <c r="C181" s="159">
        <v>1260</v>
      </c>
      <c r="D181" s="161" t="s">
        <v>1266</v>
      </c>
      <c r="E181" s="141" t="s">
        <v>726</v>
      </c>
      <c r="F181" s="141" t="s">
        <v>709</v>
      </c>
      <c r="G181" s="161" t="s">
        <v>1275</v>
      </c>
      <c r="H181" s="341"/>
      <c r="I181" s="140"/>
    </row>
    <row r="182" spans="1:9" s="142" customFormat="1" x14ac:dyDescent="0.15">
      <c r="A182" s="159">
        <v>159</v>
      </c>
      <c r="B182" s="161" t="s">
        <v>1283</v>
      </c>
      <c r="C182" s="159">
        <v>170</v>
      </c>
      <c r="D182" s="141" t="s">
        <v>722</v>
      </c>
      <c r="E182" s="161" t="s">
        <v>1268</v>
      </c>
      <c r="F182" s="161" t="s">
        <v>1276</v>
      </c>
      <c r="G182" s="161" t="s">
        <v>1277</v>
      </c>
      <c r="H182" s="345" t="s">
        <v>1271</v>
      </c>
      <c r="I182" s="140"/>
    </row>
    <row r="183" spans="1:9" s="142" customFormat="1" x14ac:dyDescent="0.15">
      <c r="A183" s="159">
        <v>160</v>
      </c>
      <c r="B183" s="141" t="s">
        <v>1350</v>
      </c>
      <c r="C183" s="159">
        <v>170</v>
      </c>
      <c r="D183" s="141" t="s">
        <v>724</v>
      </c>
      <c r="E183" s="161" t="s">
        <v>1269</v>
      </c>
      <c r="F183" s="161" t="s">
        <v>1275</v>
      </c>
      <c r="G183" s="161" t="s">
        <v>1278</v>
      </c>
      <c r="H183" s="346"/>
      <c r="I183" s="140"/>
    </row>
    <row r="184" spans="1:9" s="142" customFormat="1" x14ac:dyDescent="0.15">
      <c r="A184" s="159">
        <v>161</v>
      </c>
      <c r="B184" s="161" t="s">
        <v>1351</v>
      </c>
      <c r="C184" s="159">
        <v>170</v>
      </c>
      <c r="D184" s="141" t="s">
        <v>726</v>
      </c>
      <c r="E184" s="161" t="s">
        <v>1270</v>
      </c>
      <c r="F184" s="161" t="s">
        <v>1275</v>
      </c>
      <c r="G184" s="161" t="s">
        <v>1278</v>
      </c>
      <c r="H184" s="341"/>
      <c r="I184" s="140"/>
    </row>
    <row r="185" spans="1:9" s="142" customFormat="1" x14ac:dyDescent="0.15">
      <c r="A185" s="159">
        <v>162</v>
      </c>
      <c r="B185" s="161" t="s">
        <v>1283</v>
      </c>
      <c r="C185" s="159">
        <v>750</v>
      </c>
      <c r="D185" s="161" t="s">
        <v>1272</v>
      </c>
      <c r="E185" s="160" t="s">
        <v>1279</v>
      </c>
      <c r="F185" s="161" t="s">
        <v>1277</v>
      </c>
      <c r="G185" s="141" t="s">
        <v>709</v>
      </c>
      <c r="H185" s="345" t="s">
        <v>1282</v>
      </c>
      <c r="I185" s="140"/>
    </row>
    <row r="186" spans="1:9" s="142" customFormat="1" x14ac:dyDescent="0.15">
      <c r="A186" s="159">
        <v>163</v>
      </c>
      <c r="B186" s="141" t="s">
        <v>1350</v>
      </c>
      <c r="C186" s="159">
        <v>720</v>
      </c>
      <c r="D186" s="161" t="s">
        <v>1273</v>
      </c>
      <c r="E186" s="160" t="s">
        <v>1280</v>
      </c>
      <c r="F186" s="161" t="s">
        <v>1278</v>
      </c>
      <c r="G186" s="141" t="s">
        <v>709</v>
      </c>
      <c r="H186" s="346"/>
      <c r="I186" s="140"/>
    </row>
    <row r="187" spans="1:9" s="142" customFormat="1" x14ac:dyDescent="0.15">
      <c r="A187" s="159">
        <v>164</v>
      </c>
      <c r="B187" s="161" t="s">
        <v>1351</v>
      </c>
      <c r="C187" s="159">
        <v>690</v>
      </c>
      <c r="D187" s="161" t="s">
        <v>1274</v>
      </c>
      <c r="E187" s="160" t="s">
        <v>1281</v>
      </c>
      <c r="F187" s="161" t="s">
        <v>1278</v>
      </c>
      <c r="G187" s="141" t="s">
        <v>709</v>
      </c>
      <c r="H187" s="341"/>
      <c r="I187" s="140"/>
    </row>
    <row r="188" spans="1:9" s="142" customFormat="1" ht="21.75" customHeight="1" x14ac:dyDescent="0.15">
      <c r="A188" s="159">
        <v>165</v>
      </c>
      <c r="B188" s="161" t="s">
        <v>1287</v>
      </c>
      <c r="C188" s="178">
        <v>650</v>
      </c>
      <c r="D188" s="161" t="s">
        <v>1284</v>
      </c>
      <c r="E188" s="161" t="s">
        <v>1285</v>
      </c>
      <c r="F188" s="161" t="s">
        <v>1276</v>
      </c>
      <c r="G188" s="161" t="s">
        <v>1276</v>
      </c>
      <c r="H188" s="160" t="s">
        <v>1286</v>
      </c>
      <c r="I188" s="140"/>
    </row>
  </sheetData>
  <mergeCells count="26">
    <mergeCell ref="E1:F1"/>
    <mergeCell ref="J164:J167"/>
    <mergeCell ref="A65:A67"/>
    <mergeCell ref="A68:A70"/>
    <mergeCell ref="E65:F67"/>
    <mergeCell ref="E68:F70"/>
    <mergeCell ref="E147:E149"/>
    <mergeCell ref="E150:E152"/>
    <mergeCell ref="A147:A149"/>
    <mergeCell ref="A150:A152"/>
    <mergeCell ref="G97:G98"/>
    <mergeCell ref="F103:F104"/>
    <mergeCell ref="F105:F106"/>
    <mergeCell ref="F121:F122"/>
    <mergeCell ref="A106:A107"/>
    <mergeCell ref="F119:F120"/>
    <mergeCell ref="H185:H187"/>
    <mergeCell ref="E141:E143"/>
    <mergeCell ref="E144:E146"/>
    <mergeCell ref="H179:H181"/>
    <mergeCell ref="H182:H184"/>
    <mergeCell ref="F112:F113"/>
    <mergeCell ref="G117:G118"/>
    <mergeCell ref="F110:F111"/>
    <mergeCell ref="G95:G96"/>
    <mergeCell ref="B140:H14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&amp;F</oddHead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3"/>
  <sheetViews>
    <sheetView topLeftCell="A277" workbookViewId="0">
      <selection activeCell="H139" sqref="H139"/>
    </sheetView>
  </sheetViews>
  <sheetFormatPr defaultRowHeight="14.25" x14ac:dyDescent="0.15"/>
  <cols>
    <col min="1" max="1" width="5.25" style="189" customWidth="1"/>
    <col min="2" max="2" width="7.25" style="189" customWidth="1"/>
    <col min="3" max="3" width="7.5" style="189" customWidth="1"/>
    <col min="4" max="4" width="17.875" style="189" customWidth="1"/>
    <col min="5" max="5" width="19.375" style="189" customWidth="1"/>
    <col min="6" max="6" width="9" style="189" customWidth="1"/>
    <col min="7" max="7" width="20.125" style="189" bestFit="1" customWidth="1"/>
    <col min="8" max="8" width="22.125" style="189" customWidth="1"/>
    <col min="9" max="9" width="11.875" style="189" customWidth="1"/>
    <col min="10" max="10" width="16.125" style="189" bestFit="1" customWidth="1"/>
    <col min="11" max="16384" width="9" style="189"/>
  </cols>
  <sheetData>
    <row r="1" spans="1:10" ht="24.75" customHeight="1" x14ac:dyDescent="0.15">
      <c r="A1" s="361"/>
      <c r="B1" s="361"/>
      <c r="C1" s="361" t="s">
        <v>1587</v>
      </c>
      <c r="D1" s="361"/>
      <c r="E1" s="361"/>
      <c r="F1" s="361"/>
      <c r="G1" s="361"/>
      <c r="H1" s="185" t="s">
        <v>1588</v>
      </c>
      <c r="I1" s="185" t="s">
        <v>1589</v>
      </c>
    </row>
    <row r="2" spans="1:10" ht="16.5" customHeight="1" x14ac:dyDescent="0.15">
      <c r="A2" s="361"/>
      <c r="B2" s="361"/>
      <c r="C2" s="361"/>
      <c r="D2" s="361"/>
      <c r="E2" s="361"/>
      <c r="F2" s="361"/>
      <c r="G2" s="361"/>
      <c r="H2" s="185" t="s">
        <v>1590</v>
      </c>
      <c r="I2" s="185" t="s">
        <v>1591</v>
      </c>
      <c r="J2" s="190">
        <v>45177</v>
      </c>
    </row>
    <row r="3" spans="1:10" ht="20.100000000000001" customHeight="1" x14ac:dyDescent="0.15">
      <c r="A3" s="362" t="s">
        <v>1342</v>
      </c>
      <c r="B3" s="363"/>
      <c r="C3" s="363"/>
      <c r="D3" s="191"/>
      <c r="E3" s="192" t="s">
        <v>1594</v>
      </c>
      <c r="F3" s="191"/>
      <c r="G3" s="193"/>
      <c r="H3" s="185" t="s">
        <v>1592</v>
      </c>
      <c r="I3" s="186" t="s">
        <v>1593</v>
      </c>
    </row>
    <row r="4" spans="1:10" x14ac:dyDescent="0.15">
      <c r="A4" s="180" t="s">
        <v>1056</v>
      </c>
      <c r="B4" s="180" t="s">
        <v>247</v>
      </c>
      <c r="C4" s="180" t="s">
        <v>1057</v>
      </c>
      <c r="D4" s="180" t="s">
        <v>1433</v>
      </c>
      <c r="E4" s="180" t="s">
        <v>1434</v>
      </c>
      <c r="F4" s="180" t="s">
        <v>251</v>
      </c>
      <c r="G4" s="180" t="s">
        <v>1435</v>
      </c>
      <c r="H4" s="180" t="s">
        <v>250</v>
      </c>
      <c r="I4" s="180" t="s">
        <v>1577</v>
      </c>
    </row>
    <row r="5" spans="1:10" x14ac:dyDescent="0.15">
      <c r="A5" s="368" t="s">
        <v>1058</v>
      </c>
      <c r="B5" s="369"/>
      <c r="C5" s="180"/>
      <c r="D5" s="180"/>
      <c r="E5" s="180"/>
      <c r="F5" s="180"/>
      <c r="G5" s="180"/>
      <c r="H5" s="180"/>
      <c r="I5" s="180"/>
    </row>
    <row r="6" spans="1:10" x14ac:dyDescent="0.15">
      <c r="A6" s="180">
        <v>1</v>
      </c>
      <c r="B6" s="180" t="s">
        <v>255</v>
      </c>
      <c r="C6" s="180">
        <v>640</v>
      </c>
      <c r="D6" s="180" t="s">
        <v>1059</v>
      </c>
      <c r="E6" s="180" t="s">
        <v>1060</v>
      </c>
      <c r="F6" s="180" t="s">
        <v>278</v>
      </c>
      <c r="G6" s="180" t="s">
        <v>766</v>
      </c>
      <c r="H6" s="180" t="s">
        <v>12</v>
      </c>
      <c r="I6" s="180"/>
    </row>
    <row r="7" spans="1:10" x14ac:dyDescent="0.15">
      <c r="A7" s="180">
        <v>2</v>
      </c>
      <c r="B7" s="180" t="s">
        <v>255</v>
      </c>
      <c r="C7" s="180">
        <v>790</v>
      </c>
      <c r="D7" s="180" t="s">
        <v>637</v>
      </c>
      <c r="E7" s="180" t="s">
        <v>1061</v>
      </c>
      <c r="F7" s="180" t="s">
        <v>278</v>
      </c>
      <c r="G7" s="180" t="s">
        <v>766</v>
      </c>
      <c r="H7" s="180" t="s">
        <v>12</v>
      </c>
      <c r="I7" s="180"/>
    </row>
    <row r="8" spans="1:10" x14ac:dyDescent="0.15">
      <c r="A8" s="180">
        <v>3</v>
      </c>
      <c r="B8" s="180" t="s">
        <v>255</v>
      </c>
      <c r="C8" s="180">
        <v>1170</v>
      </c>
      <c r="D8" s="180" t="s">
        <v>1062</v>
      </c>
      <c r="E8" s="180" t="s">
        <v>1063</v>
      </c>
      <c r="F8" s="180" t="s">
        <v>278</v>
      </c>
      <c r="G8" s="180" t="s">
        <v>766</v>
      </c>
      <c r="H8" s="180" t="s">
        <v>12</v>
      </c>
      <c r="I8" s="180"/>
    </row>
    <row r="9" spans="1:10" x14ac:dyDescent="0.15">
      <c r="A9" s="180">
        <v>4</v>
      </c>
      <c r="B9" s="180" t="s">
        <v>255</v>
      </c>
      <c r="C9" s="180">
        <v>890</v>
      </c>
      <c r="D9" s="180" t="s">
        <v>1064</v>
      </c>
      <c r="E9" s="180" t="s">
        <v>1</v>
      </c>
      <c r="F9" s="180" t="s">
        <v>278</v>
      </c>
      <c r="G9" s="180" t="s">
        <v>766</v>
      </c>
      <c r="H9" s="180" t="s">
        <v>12</v>
      </c>
      <c r="I9" s="180"/>
    </row>
    <row r="10" spans="1:10" x14ac:dyDescent="0.15">
      <c r="A10" s="180">
        <v>5</v>
      </c>
      <c r="B10" s="180" t="s">
        <v>255</v>
      </c>
      <c r="C10" s="180">
        <v>720</v>
      </c>
      <c r="D10" s="180" t="s">
        <v>1065</v>
      </c>
      <c r="E10" s="180" t="s">
        <v>1066</v>
      </c>
      <c r="F10" s="180" t="s">
        <v>278</v>
      </c>
      <c r="G10" s="180" t="s">
        <v>766</v>
      </c>
      <c r="H10" s="180" t="s">
        <v>12</v>
      </c>
      <c r="I10" s="180"/>
    </row>
    <row r="11" spans="1:10" x14ac:dyDescent="0.15">
      <c r="A11" s="180">
        <v>6</v>
      </c>
      <c r="B11" s="180" t="s">
        <v>255</v>
      </c>
      <c r="C11" s="180">
        <v>800</v>
      </c>
      <c r="D11" s="180" t="s">
        <v>1067</v>
      </c>
      <c r="E11" s="180" t="s">
        <v>1068</v>
      </c>
      <c r="F11" s="180" t="s">
        <v>278</v>
      </c>
      <c r="G11" s="180" t="s">
        <v>766</v>
      </c>
      <c r="H11" s="180" t="s">
        <v>1069</v>
      </c>
      <c r="I11" s="180"/>
    </row>
    <row r="12" spans="1:10" x14ac:dyDescent="0.15">
      <c r="A12" s="180">
        <v>7</v>
      </c>
      <c r="B12" s="180" t="s">
        <v>255</v>
      </c>
      <c r="C12" s="180">
        <v>610</v>
      </c>
      <c r="D12" s="180" t="s">
        <v>2</v>
      </c>
      <c r="E12" s="180" t="s">
        <v>1070</v>
      </c>
      <c r="F12" s="180" t="s">
        <v>278</v>
      </c>
      <c r="G12" s="180" t="s">
        <v>766</v>
      </c>
      <c r="H12" s="180" t="s">
        <v>12</v>
      </c>
      <c r="I12" s="180"/>
    </row>
    <row r="13" spans="1:10" x14ac:dyDescent="0.15">
      <c r="A13" s="180">
        <v>8</v>
      </c>
      <c r="B13" s="180" t="s">
        <v>255</v>
      </c>
      <c r="C13" s="180">
        <v>750</v>
      </c>
      <c r="D13" s="180" t="s">
        <v>22</v>
      </c>
      <c r="E13" s="180" t="s">
        <v>3</v>
      </c>
      <c r="F13" s="180" t="s">
        <v>278</v>
      </c>
      <c r="G13" s="180" t="s">
        <v>766</v>
      </c>
      <c r="H13" s="180" t="s">
        <v>12</v>
      </c>
      <c r="I13" s="180"/>
    </row>
    <row r="14" spans="1:10" x14ac:dyDescent="0.15">
      <c r="A14" s="180">
        <v>9</v>
      </c>
      <c r="B14" s="180" t="s">
        <v>255</v>
      </c>
      <c r="C14" s="180">
        <v>670</v>
      </c>
      <c r="D14" s="180" t="s">
        <v>1071</v>
      </c>
      <c r="E14" s="180" t="s">
        <v>1072</v>
      </c>
      <c r="F14" s="180" t="s">
        <v>278</v>
      </c>
      <c r="G14" s="180" t="s">
        <v>766</v>
      </c>
      <c r="H14" s="180" t="s">
        <v>1069</v>
      </c>
      <c r="I14" s="180"/>
    </row>
    <row r="15" spans="1:10" x14ac:dyDescent="0.15">
      <c r="A15" s="180">
        <v>10</v>
      </c>
      <c r="B15" s="180" t="s">
        <v>255</v>
      </c>
      <c r="C15" s="180">
        <v>1080</v>
      </c>
      <c r="D15" s="180" t="s">
        <v>1073</v>
      </c>
      <c r="E15" s="180" t="s">
        <v>1074</v>
      </c>
      <c r="F15" s="180" t="s">
        <v>278</v>
      </c>
      <c r="G15" s="180" t="s">
        <v>766</v>
      </c>
      <c r="H15" s="180" t="s">
        <v>12</v>
      </c>
      <c r="I15" s="180"/>
    </row>
    <row r="16" spans="1:10" x14ac:dyDescent="0.15">
      <c r="A16" s="180">
        <v>11</v>
      </c>
      <c r="B16" s="180" t="s">
        <v>255</v>
      </c>
      <c r="C16" s="180">
        <v>1030</v>
      </c>
      <c r="D16" s="180" t="s">
        <v>702</v>
      </c>
      <c r="E16" s="180" t="s">
        <v>1075</v>
      </c>
      <c r="F16" s="180" t="s">
        <v>278</v>
      </c>
      <c r="G16" s="180" t="s">
        <v>766</v>
      </c>
      <c r="H16" s="180" t="s">
        <v>1076</v>
      </c>
      <c r="I16" s="180"/>
    </row>
    <row r="17" spans="1:9" x14ac:dyDescent="0.15">
      <c r="A17" s="180">
        <v>12</v>
      </c>
      <c r="B17" s="180" t="s">
        <v>255</v>
      </c>
      <c r="C17" s="187">
        <v>750</v>
      </c>
      <c r="D17" s="187" t="s">
        <v>702</v>
      </c>
      <c r="E17" s="187" t="s">
        <v>1579</v>
      </c>
      <c r="F17" s="187" t="s">
        <v>278</v>
      </c>
      <c r="G17" s="187" t="s">
        <v>615</v>
      </c>
      <c r="H17" s="187" t="s">
        <v>1436</v>
      </c>
      <c r="I17" s="187" t="s">
        <v>1437</v>
      </c>
    </row>
    <row r="18" spans="1:9" x14ac:dyDescent="0.15">
      <c r="A18" s="180">
        <v>13</v>
      </c>
      <c r="B18" s="180" t="s">
        <v>255</v>
      </c>
      <c r="C18" s="180">
        <v>1000</v>
      </c>
      <c r="D18" s="180" t="s">
        <v>1077</v>
      </c>
      <c r="E18" s="180" t="s">
        <v>1078</v>
      </c>
      <c r="F18" s="180" t="s">
        <v>278</v>
      </c>
      <c r="G18" s="180" t="s">
        <v>766</v>
      </c>
      <c r="H18" s="180" t="s">
        <v>12</v>
      </c>
      <c r="I18" s="180"/>
    </row>
    <row r="19" spans="1:9" x14ac:dyDescent="0.15">
      <c r="A19" s="180">
        <v>14</v>
      </c>
      <c r="B19" s="180" t="s">
        <v>255</v>
      </c>
      <c r="C19" s="180">
        <v>1130</v>
      </c>
      <c r="D19" s="180" t="s">
        <v>1079</v>
      </c>
      <c r="E19" s="180" t="s">
        <v>1080</v>
      </c>
      <c r="F19" s="180" t="s">
        <v>278</v>
      </c>
      <c r="G19" s="180" t="s">
        <v>766</v>
      </c>
      <c r="H19" s="180" t="s">
        <v>12</v>
      </c>
      <c r="I19" s="180"/>
    </row>
    <row r="20" spans="1:9" x14ac:dyDescent="0.15">
      <c r="A20" s="368" t="s">
        <v>1081</v>
      </c>
      <c r="B20" s="369"/>
      <c r="C20" s="180"/>
      <c r="D20" s="180"/>
      <c r="E20" s="180"/>
      <c r="F20" s="180"/>
      <c r="G20" s="180"/>
      <c r="H20" s="180"/>
      <c r="I20" s="180"/>
    </row>
    <row r="21" spans="1:9" x14ac:dyDescent="0.15">
      <c r="A21" s="180">
        <v>15</v>
      </c>
      <c r="B21" s="180" t="s">
        <v>255</v>
      </c>
      <c r="C21" s="180">
        <v>1120</v>
      </c>
      <c r="D21" s="180" t="s">
        <v>1082</v>
      </c>
      <c r="E21" s="180" t="s">
        <v>1083</v>
      </c>
      <c r="F21" s="180" t="s">
        <v>278</v>
      </c>
      <c r="G21" s="180" t="s">
        <v>766</v>
      </c>
      <c r="H21" s="180" t="s">
        <v>12</v>
      </c>
      <c r="I21" s="180"/>
    </row>
    <row r="22" spans="1:9" x14ac:dyDescent="0.15">
      <c r="A22" s="180">
        <v>16</v>
      </c>
      <c r="B22" s="180" t="s">
        <v>255</v>
      </c>
      <c r="C22" s="180">
        <v>1220</v>
      </c>
      <c r="D22" s="180" t="s">
        <v>1084</v>
      </c>
      <c r="E22" s="180" t="s">
        <v>1085</v>
      </c>
      <c r="F22" s="180" t="s">
        <v>278</v>
      </c>
      <c r="G22" s="180" t="s">
        <v>766</v>
      </c>
      <c r="H22" s="180" t="s">
        <v>12</v>
      </c>
      <c r="I22" s="180"/>
    </row>
    <row r="23" spans="1:9" x14ac:dyDescent="0.15">
      <c r="A23" s="180">
        <v>18</v>
      </c>
      <c r="B23" s="180" t="s">
        <v>255</v>
      </c>
      <c r="C23" s="180">
        <v>1090</v>
      </c>
      <c r="D23" s="180" t="s">
        <v>262</v>
      </c>
      <c r="E23" s="180" t="s">
        <v>263</v>
      </c>
      <c r="F23" s="180" t="s">
        <v>278</v>
      </c>
      <c r="G23" s="180" t="s">
        <v>766</v>
      </c>
      <c r="H23" s="180" t="s">
        <v>12</v>
      </c>
      <c r="I23" s="180"/>
    </row>
    <row r="24" spans="1:9" x14ac:dyDescent="0.15">
      <c r="A24" s="180">
        <v>19</v>
      </c>
      <c r="B24" s="180" t="s">
        <v>255</v>
      </c>
      <c r="C24" s="180">
        <v>980</v>
      </c>
      <c r="D24" s="180" t="s">
        <v>1087</v>
      </c>
      <c r="E24" s="180" t="s">
        <v>1088</v>
      </c>
      <c r="F24" s="180" t="s">
        <v>278</v>
      </c>
      <c r="G24" s="180" t="s">
        <v>766</v>
      </c>
      <c r="H24" s="180" t="s">
        <v>1089</v>
      </c>
      <c r="I24" s="180" t="s">
        <v>1437</v>
      </c>
    </row>
    <row r="25" spans="1:9" x14ac:dyDescent="0.15">
      <c r="A25" s="180">
        <v>20</v>
      </c>
      <c r="B25" s="180" t="s">
        <v>255</v>
      </c>
      <c r="C25" s="180">
        <v>980</v>
      </c>
      <c r="D25" s="180" t="s">
        <v>1087</v>
      </c>
      <c r="E25" s="180" t="s">
        <v>1438</v>
      </c>
      <c r="F25" s="180" t="s">
        <v>278</v>
      </c>
      <c r="G25" s="180" t="s">
        <v>766</v>
      </c>
      <c r="H25" s="180" t="s">
        <v>1439</v>
      </c>
      <c r="I25" s="180" t="s">
        <v>1437</v>
      </c>
    </row>
    <row r="26" spans="1:9" x14ac:dyDescent="0.15">
      <c r="A26" s="180">
        <v>21</v>
      </c>
      <c r="B26" s="180" t="s">
        <v>255</v>
      </c>
      <c r="C26" s="180">
        <v>760</v>
      </c>
      <c r="D26" s="180" t="s">
        <v>1090</v>
      </c>
      <c r="E26" s="180" t="s">
        <v>524</v>
      </c>
      <c r="F26" s="180" t="s">
        <v>278</v>
      </c>
      <c r="G26" s="180" t="s">
        <v>766</v>
      </c>
      <c r="H26" s="180" t="s">
        <v>12</v>
      </c>
      <c r="I26" s="180"/>
    </row>
    <row r="27" spans="1:9" x14ac:dyDescent="0.15">
      <c r="A27" s="180">
        <v>22</v>
      </c>
      <c r="B27" s="180" t="s">
        <v>255</v>
      </c>
      <c r="C27" s="180">
        <v>910</v>
      </c>
      <c r="D27" s="180" t="s">
        <v>1091</v>
      </c>
      <c r="E27" s="180" t="s">
        <v>525</v>
      </c>
      <c r="F27" s="180" t="s">
        <v>278</v>
      </c>
      <c r="G27" s="180" t="s">
        <v>766</v>
      </c>
      <c r="H27" s="180" t="s">
        <v>12</v>
      </c>
      <c r="I27" s="180"/>
    </row>
    <row r="28" spans="1:9" x14ac:dyDescent="0.15">
      <c r="A28" s="180">
        <v>23</v>
      </c>
      <c r="B28" s="180" t="s">
        <v>255</v>
      </c>
      <c r="C28" s="180">
        <v>850</v>
      </c>
      <c r="D28" s="180" t="s">
        <v>1092</v>
      </c>
      <c r="E28" s="180" t="s">
        <v>526</v>
      </c>
      <c r="F28" s="180" t="s">
        <v>278</v>
      </c>
      <c r="G28" s="180" t="s">
        <v>766</v>
      </c>
      <c r="H28" s="180" t="s">
        <v>12</v>
      </c>
      <c r="I28" s="180"/>
    </row>
    <row r="29" spans="1:9" x14ac:dyDescent="0.15">
      <c r="A29" s="180">
        <v>24</v>
      </c>
      <c r="B29" s="180" t="s">
        <v>255</v>
      </c>
      <c r="C29" s="180">
        <v>710</v>
      </c>
      <c r="D29" s="180" t="s">
        <v>1093</v>
      </c>
      <c r="E29" s="180" t="s">
        <v>1094</v>
      </c>
      <c r="F29" s="180" t="s">
        <v>278</v>
      </c>
      <c r="G29" s="180" t="s">
        <v>766</v>
      </c>
      <c r="H29" s="180" t="s">
        <v>1095</v>
      </c>
      <c r="I29" s="180"/>
    </row>
    <row r="30" spans="1:9" x14ac:dyDescent="0.15">
      <c r="A30" s="180">
        <v>25</v>
      </c>
      <c r="B30" s="180" t="s">
        <v>255</v>
      </c>
      <c r="C30" s="180">
        <v>1080</v>
      </c>
      <c r="D30" s="180" t="s">
        <v>1096</v>
      </c>
      <c r="E30" s="180" t="s">
        <v>1086</v>
      </c>
      <c r="F30" s="180" t="s">
        <v>278</v>
      </c>
      <c r="G30" s="180" t="s">
        <v>766</v>
      </c>
      <c r="H30" s="180" t="s">
        <v>1097</v>
      </c>
      <c r="I30" s="180"/>
    </row>
    <row r="31" spans="1:9" x14ac:dyDescent="0.15">
      <c r="A31" s="368" t="s">
        <v>1098</v>
      </c>
      <c r="B31" s="369"/>
      <c r="C31" s="180"/>
      <c r="D31" s="180"/>
      <c r="E31" s="180"/>
      <c r="F31" s="180"/>
      <c r="G31" s="180"/>
      <c r="H31" s="180"/>
      <c r="I31" s="180"/>
    </row>
    <row r="32" spans="1:9" x14ac:dyDescent="0.15">
      <c r="A32" s="180">
        <v>26</v>
      </c>
      <c r="B32" s="180" t="s">
        <v>255</v>
      </c>
      <c r="C32" s="180">
        <v>500</v>
      </c>
      <c r="D32" s="180" t="s">
        <v>515</v>
      </c>
      <c r="E32" s="180" t="s">
        <v>1099</v>
      </c>
      <c r="F32" s="180" t="s">
        <v>278</v>
      </c>
      <c r="G32" s="180" t="s">
        <v>766</v>
      </c>
      <c r="H32" s="180" t="s">
        <v>1100</v>
      </c>
      <c r="I32" s="180" t="s">
        <v>1440</v>
      </c>
    </row>
    <row r="33" spans="1:9" x14ac:dyDescent="0.15">
      <c r="A33" s="180">
        <v>27</v>
      </c>
      <c r="B33" s="180" t="s">
        <v>255</v>
      </c>
      <c r="C33" s="180">
        <v>500</v>
      </c>
      <c r="D33" s="180" t="s">
        <v>1101</v>
      </c>
      <c r="E33" s="180" t="s">
        <v>1099</v>
      </c>
      <c r="F33" s="180" t="s">
        <v>278</v>
      </c>
      <c r="G33" s="180" t="s">
        <v>766</v>
      </c>
      <c r="H33" s="180" t="s">
        <v>1100</v>
      </c>
      <c r="I33" s="180"/>
    </row>
    <row r="34" spans="1:9" x14ac:dyDescent="0.15">
      <c r="A34" s="180">
        <v>28</v>
      </c>
      <c r="B34" s="180" t="s">
        <v>255</v>
      </c>
      <c r="C34" s="180">
        <v>790</v>
      </c>
      <c r="D34" s="180" t="s">
        <v>516</v>
      </c>
      <c r="E34" s="180" t="s">
        <v>520</v>
      </c>
      <c r="F34" s="180" t="s">
        <v>278</v>
      </c>
      <c r="G34" s="180" t="s">
        <v>766</v>
      </c>
      <c r="H34" s="180" t="s">
        <v>12</v>
      </c>
      <c r="I34" s="180"/>
    </row>
    <row r="35" spans="1:9" x14ac:dyDescent="0.15">
      <c r="A35" s="368" t="s">
        <v>1102</v>
      </c>
      <c r="B35" s="369"/>
      <c r="C35" s="180"/>
      <c r="D35" s="180"/>
      <c r="E35" s="180"/>
      <c r="F35" s="180"/>
      <c r="G35" s="180"/>
      <c r="H35" s="180"/>
      <c r="I35" s="180"/>
    </row>
    <row r="36" spans="1:9" x14ac:dyDescent="0.15">
      <c r="A36" s="180">
        <v>29</v>
      </c>
      <c r="B36" s="180" t="s">
        <v>255</v>
      </c>
      <c r="C36" s="180">
        <v>700</v>
      </c>
      <c r="D36" s="180" t="s">
        <v>1103</v>
      </c>
      <c r="E36" s="180" t="s">
        <v>1104</v>
      </c>
      <c r="F36" s="180" t="s">
        <v>278</v>
      </c>
      <c r="G36" s="180" t="s">
        <v>766</v>
      </c>
      <c r="H36" s="180" t="s">
        <v>12</v>
      </c>
      <c r="I36" s="180"/>
    </row>
    <row r="37" spans="1:9" x14ac:dyDescent="0.15">
      <c r="A37" s="180">
        <v>30</v>
      </c>
      <c r="B37" s="180" t="s">
        <v>770</v>
      </c>
      <c r="C37" s="180">
        <v>660</v>
      </c>
      <c r="D37" s="180" t="s">
        <v>1105</v>
      </c>
      <c r="E37" s="180" t="s">
        <v>241</v>
      </c>
      <c r="F37" s="180" t="s">
        <v>278</v>
      </c>
      <c r="G37" s="180" t="s">
        <v>1106</v>
      </c>
      <c r="H37" s="180" t="s">
        <v>12</v>
      </c>
      <c r="I37" s="180"/>
    </row>
    <row r="38" spans="1:9" x14ac:dyDescent="0.15">
      <c r="A38" s="180">
        <v>31</v>
      </c>
      <c r="B38" s="180" t="s">
        <v>770</v>
      </c>
      <c r="C38" s="180">
        <v>660</v>
      </c>
      <c r="D38" s="180" t="s">
        <v>1107</v>
      </c>
      <c r="E38" s="180" t="s">
        <v>23</v>
      </c>
      <c r="F38" s="180" t="s">
        <v>278</v>
      </c>
      <c r="G38" s="180" t="s">
        <v>1106</v>
      </c>
      <c r="H38" s="180" t="s">
        <v>12</v>
      </c>
      <c r="I38" s="180"/>
    </row>
    <row r="39" spans="1:9" x14ac:dyDescent="0.15">
      <c r="A39" s="180">
        <v>32</v>
      </c>
      <c r="B39" s="180" t="s">
        <v>770</v>
      </c>
      <c r="C39" s="180">
        <v>530</v>
      </c>
      <c r="D39" s="180" t="s">
        <v>4</v>
      </c>
      <c r="E39" s="180" t="s">
        <v>5</v>
      </c>
      <c r="F39" s="180" t="s">
        <v>278</v>
      </c>
      <c r="G39" s="180" t="s">
        <v>1106</v>
      </c>
      <c r="H39" s="180" t="s">
        <v>12</v>
      </c>
      <c r="I39" s="180"/>
    </row>
    <row r="40" spans="1:9" x14ac:dyDescent="0.15">
      <c r="A40" s="368" t="s">
        <v>1108</v>
      </c>
      <c r="B40" s="369"/>
      <c r="C40" s="180"/>
      <c r="D40" s="180"/>
      <c r="E40" s="180"/>
      <c r="F40" s="180"/>
      <c r="G40" s="180"/>
      <c r="H40" s="180"/>
      <c r="I40" s="180"/>
    </row>
    <row r="41" spans="1:9" x14ac:dyDescent="0.15">
      <c r="A41" s="180">
        <v>33</v>
      </c>
      <c r="B41" s="180" t="s">
        <v>770</v>
      </c>
      <c r="C41" s="180">
        <v>530</v>
      </c>
      <c r="D41" s="180" t="s">
        <v>6</v>
      </c>
      <c r="E41" s="180" t="s">
        <v>24</v>
      </c>
      <c r="F41" s="180" t="s">
        <v>278</v>
      </c>
      <c r="G41" s="180" t="s">
        <v>1106</v>
      </c>
      <c r="H41" s="180" t="s">
        <v>12</v>
      </c>
      <c r="I41" s="180"/>
    </row>
    <row r="42" spans="1:9" x14ac:dyDescent="0.15">
      <c r="A42" s="180">
        <v>34</v>
      </c>
      <c r="B42" s="180" t="s">
        <v>770</v>
      </c>
      <c r="C42" s="180">
        <v>1050</v>
      </c>
      <c r="D42" s="180" t="s">
        <v>767</v>
      </c>
      <c r="E42" s="180" t="s">
        <v>768</v>
      </c>
      <c r="F42" s="180" t="s">
        <v>278</v>
      </c>
      <c r="G42" s="180" t="s">
        <v>766</v>
      </c>
      <c r="H42" s="180" t="s">
        <v>769</v>
      </c>
      <c r="I42" s="180"/>
    </row>
    <row r="43" spans="1:9" x14ac:dyDescent="0.15">
      <c r="A43" s="368" t="s">
        <v>1109</v>
      </c>
      <c r="B43" s="369"/>
      <c r="C43" s="180"/>
      <c r="D43" s="180"/>
      <c r="E43" s="180"/>
      <c r="F43" s="180"/>
      <c r="G43" s="180"/>
      <c r="H43" s="180"/>
      <c r="I43" s="180"/>
    </row>
    <row r="44" spans="1:9" x14ac:dyDescent="0.15">
      <c r="A44" s="180">
        <v>35</v>
      </c>
      <c r="B44" s="180" t="s">
        <v>770</v>
      </c>
      <c r="C44" s="180">
        <v>1060</v>
      </c>
      <c r="D44" s="180" t="s">
        <v>771</v>
      </c>
      <c r="E44" s="180" t="s">
        <v>772</v>
      </c>
      <c r="F44" s="180" t="s">
        <v>278</v>
      </c>
      <c r="G44" s="180" t="s">
        <v>766</v>
      </c>
      <c r="H44" s="180" t="s">
        <v>769</v>
      </c>
      <c r="I44" s="180"/>
    </row>
    <row r="45" spans="1:9" x14ac:dyDescent="0.15">
      <c r="A45" s="180">
        <v>36</v>
      </c>
      <c r="B45" s="180" t="s">
        <v>255</v>
      </c>
      <c r="C45" s="180">
        <v>1060</v>
      </c>
      <c r="D45" s="180" t="s">
        <v>1110</v>
      </c>
      <c r="E45" s="180" t="s">
        <v>1111</v>
      </c>
      <c r="F45" s="180" t="s">
        <v>278</v>
      </c>
      <c r="G45" s="180" t="s">
        <v>766</v>
      </c>
      <c r="H45" s="180" t="s">
        <v>12</v>
      </c>
      <c r="I45" s="180"/>
    </row>
    <row r="46" spans="1:9" x14ac:dyDescent="0.15">
      <c r="A46" s="180">
        <v>37</v>
      </c>
      <c r="B46" s="180" t="s">
        <v>255</v>
      </c>
      <c r="C46" s="180">
        <v>1060</v>
      </c>
      <c r="D46" s="180" t="s">
        <v>1112</v>
      </c>
      <c r="E46" s="180" t="s">
        <v>1113</v>
      </c>
      <c r="F46" s="180" t="s">
        <v>278</v>
      </c>
      <c r="G46" s="180" t="s">
        <v>766</v>
      </c>
      <c r="H46" s="180" t="s">
        <v>12</v>
      </c>
      <c r="I46" s="180"/>
    </row>
    <row r="47" spans="1:9" x14ac:dyDescent="0.15">
      <c r="A47" s="180">
        <v>38</v>
      </c>
      <c r="B47" s="180" t="s">
        <v>255</v>
      </c>
      <c r="C47" s="180">
        <v>1040</v>
      </c>
      <c r="D47" s="180" t="s">
        <v>1114</v>
      </c>
      <c r="E47" s="180" t="s">
        <v>1441</v>
      </c>
      <c r="F47" s="180" t="s">
        <v>278</v>
      </c>
      <c r="G47" s="180" t="s">
        <v>1442</v>
      </c>
      <c r="H47" s="180" t="s">
        <v>12</v>
      </c>
      <c r="I47" s="180"/>
    </row>
    <row r="48" spans="1:9" x14ac:dyDescent="0.15">
      <c r="A48" s="180">
        <v>39</v>
      </c>
      <c r="B48" s="180" t="s">
        <v>255</v>
      </c>
      <c r="C48" s="180">
        <v>1040</v>
      </c>
      <c r="D48" s="180" t="s">
        <v>1115</v>
      </c>
      <c r="E48" s="180" t="s">
        <v>1443</v>
      </c>
      <c r="F48" s="180" t="s">
        <v>278</v>
      </c>
      <c r="G48" s="180" t="s">
        <v>1444</v>
      </c>
      <c r="H48" s="180" t="s">
        <v>12</v>
      </c>
      <c r="I48" s="180"/>
    </row>
    <row r="49" spans="1:9" x14ac:dyDescent="0.15">
      <c r="A49" s="180">
        <v>40</v>
      </c>
      <c r="B49" s="180" t="s">
        <v>1445</v>
      </c>
      <c r="C49" s="180">
        <v>1320</v>
      </c>
      <c r="D49" s="180" t="s">
        <v>1116</v>
      </c>
      <c r="E49" s="180" t="s">
        <v>756</v>
      </c>
      <c r="F49" s="180" t="s">
        <v>278</v>
      </c>
      <c r="G49" s="180" t="s">
        <v>1014</v>
      </c>
      <c r="H49" s="180" t="s">
        <v>12</v>
      </c>
      <c r="I49" s="180"/>
    </row>
    <row r="50" spans="1:9" x14ac:dyDescent="0.15">
      <c r="A50" s="180">
        <v>41</v>
      </c>
      <c r="B50" s="180" t="s">
        <v>770</v>
      </c>
      <c r="C50" s="180">
        <v>1690</v>
      </c>
      <c r="D50" s="180" t="s">
        <v>1117</v>
      </c>
      <c r="E50" s="180" t="s">
        <v>1118</v>
      </c>
      <c r="F50" s="180" t="s">
        <v>278</v>
      </c>
      <c r="G50" s="180" t="s">
        <v>1014</v>
      </c>
      <c r="H50" s="180" t="s">
        <v>1580</v>
      </c>
      <c r="I50" s="180" t="s">
        <v>1446</v>
      </c>
    </row>
    <row r="51" spans="1:9" x14ac:dyDescent="0.15">
      <c r="A51" s="180">
        <v>42</v>
      </c>
      <c r="B51" s="180" t="s">
        <v>770</v>
      </c>
      <c r="C51" s="180">
        <v>1520</v>
      </c>
      <c r="D51" s="180" t="s">
        <v>1117</v>
      </c>
      <c r="E51" s="187" t="s">
        <v>1596</v>
      </c>
      <c r="F51" s="180" t="s">
        <v>278</v>
      </c>
      <c r="G51" s="180" t="s">
        <v>616</v>
      </c>
      <c r="H51" s="180" t="s">
        <v>1120</v>
      </c>
      <c r="I51" s="180"/>
    </row>
    <row r="52" spans="1:9" x14ac:dyDescent="0.15">
      <c r="A52" s="368" t="s">
        <v>1121</v>
      </c>
      <c r="B52" s="369"/>
      <c r="C52" s="180"/>
      <c r="D52" s="180"/>
      <c r="E52" s="180"/>
      <c r="F52" s="180"/>
      <c r="G52" s="180"/>
      <c r="H52" s="180"/>
      <c r="I52" s="180"/>
    </row>
    <row r="53" spans="1:9" x14ac:dyDescent="0.15">
      <c r="A53" s="180">
        <v>43</v>
      </c>
      <c r="B53" s="180" t="s">
        <v>770</v>
      </c>
      <c r="C53" s="180">
        <v>450</v>
      </c>
      <c r="D53" s="180" t="s">
        <v>1122</v>
      </c>
      <c r="E53" s="180" t="s">
        <v>1123</v>
      </c>
      <c r="F53" s="180" t="s">
        <v>278</v>
      </c>
      <c r="G53" s="180" t="s">
        <v>766</v>
      </c>
      <c r="H53" s="180" t="s">
        <v>12</v>
      </c>
      <c r="I53" s="180"/>
    </row>
    <row r="54" spans="1:9" x14ac:dyDescent="0.15">
      <c r="A54" s="180">
        <v>44</v>
      </c>
      <c r="B54" s="180" t="s">
        <v>255</v>
      </c>
      <c r="C54" s="180">
        <v>950</v>
      </c>
      <c r="D54" s="180" t="s">
        <v>1124</v>
      </c>
      <c r="E54" s="180" t="s">
        <v>1125</v>
      </c>
      <c r="F54" s="180" t="s">
        <v>766</v>
      </c>
      <c r="G54" s="180" t="s">
        <v>766</v>
      </c>
      <c r="H54" s="180" t="s">
        <v>12</v>
      </c>
      <c r="I54" s="180"/>
    </row>
    <row r="55" spans="1:9" x14ac:dyDescent="0.15">
      <c r="A55" s="180">
        <v>45</v>
      </c>
      <c r="B55" s="180" t="s">
        <v>770</v>
      </c>
      <c r="C55" s="180">
        <v>1700</v>
      </c>
      <c r="D55" s="180" t="s">
        <v>1126</v>
      </c>
      <c r="E55" s="180" t="s">
        <v>1127</v>
      </c>
      <c r="F55" s="180" t="s">
        <v>278</v>
      </c>
      <c r="G55" s="180" t="s">
        <v>1597</v>
      </c>
      <c r="H55" s="180" t="s">
        <v>1119</v>
      </c>
      <c r="I55" s="180" t="s">
        <v>1446</v>
      </c>
    </row>
    <row r="56" spans="1:9" x14ac:dyDescent="0.15">
      <c r="A56" s="180">
        <v>46</v>
      </c>
      <c r="B56" s="180" t="s">
        <v>770</v>
      </c>
      <c r="C56" s="180">
        <v>1380</v>
      </c>
      <c r="D56" s="180" t="s">
        <v>1126</v>
      </c>
      <c r="E56" s="180" t="s">
        <v>1128</v>
      </c>
      <c r="F56" s="180" t="s">
        <v>278</v>
      </c>
      <c r="G56" s="180" t="s">
        <v>1129</v>
      </c>
      <c r="H56" s="180" t="s">
        <v>1120</v>
      </c>
      <c r="I56" s="180"/>
    </row>
    <row r="57" spans="1:9" x14ac:dyDescent="0.15">
      <c r="A57" s="368" t="s">
        <v>1130</v>
      </c>
      <c r="B57" s="369"/>
      <c r="C57" s="180"/>
      <c r="D57" s="180"/>
      <c r="E57" s="180"/>
      <c r="F57" s="180"/>
      <c r="G57" s="180"/>
      <c r="H57" s="180"/>
      <c r="I57" s="180"/>
    </row>
    <row r="58" spans="1:9" x14ac:dyDescent="0.15">
      <c r="A58" s="180">
        <v>47</v>
      </c>
      <c r="B58" s="180" t="s">
        <v>255</v>
      </c>
      <c r="C58" s="180">
        <v>960</v>
      </c>
      <c r="D58" s="180" t="s">
        <v>1131</v>
      </c>
      <c r="E58" s="180" t="s">
        <v>1132</v>
      </c>
      <c r="F58" s="180" t="s">
        <v>766</v>
      </c>
      <c r="G58" s="180" t="s">
        <v>766</v>
      </c>
      <c r="H58" s="180" t="s">
        <v>12</v>
      </c>
      <c r="I58" s="180"/>
    </row>
    <row r="59" spans="1:9" x14ac:dyDescent="0.15">
      <c r="A59" s="180">
        <v>48</v>
      </c>
      <c r="B59" s="180" t="s">
        <v>255</v>
      </c>
      <c r="C59" s="180">
        <v>1050</v>
      </c>
      <c r="D59" s="180" t="s">
        <v>1133</v>
      </c>
      <c r="E59" s="180" t="s">
        <v>1134</v>
      </c>
      <c r="F59" s="180" t="s">
        <v>278</v>
      </c>
      <c r="G59" s="180" t="s">
        <v>278</v>
      </c>
      <c r="H59" s="180" t="s">
        <v>1100</v>
      </c>
      <c r="I59" s="180"/>
    </row>
    <row r="60" spans="1:9" x14ac:dyDescent="0.15">
      <c r="A60" s="180">
        <v>49</v>
      </c>
      <c r="B60" s="180" t="s">
        <v>255</v>
      </c>
      <c r="C60" s="180">
        <v>1050</v>
      </c>
      <c r="D60" s="180" t="s">
        <v>1135</v>
      </c>
      <c r="E60" s="180" t="s">
        <v>1136</v>
      </c>
      <c r="F60" s="180" t="s">
        <v>278</v>
      </c>
      <c r="G60" s="180" t="s">
        <v>278</v>
      </c>
      <c r="H60" s="180" t="s">
        <v>12</v>
      </c>
      <c r="I60" s="180"/>
    </row>
    <row r="61" spans="1:9" x14ac:dyDescent="0.15">
      <c r="A61" s="180">
        <v>50</v>
      </c>
      <c r="B61" s="180" t="s">
        <v>255</v>
      </c>
      <c r="C61" s="180">
        <v>700</v>
      </c>
      <c r="D61" s="180" t="s">
        <v>1137</v>
      </c>
      <c r="E61" s="180" t="s">
        <v>1138</v>
      </c>
      <c r="F61" s="180" t="s">
        <v>615</v>
      </c>
      <c r="G61" s="180" t="s">
        <v>616</v>
      </c>
      <c r="H61" s="180" t="s">
        <v>12</v>
      </c>
      <c r="I61" s="180" t="s">
        <v>1447</v>
      </c>
    </row>
    <row r="62" spans="1:9" x14ac:dyDescent="0.15">
      <c r="A62" s="180">
        <v>51</v>
      </c>
      <c r="B62" s="180" t="s">
        <v>255</v>
      </c>
      <c r="C62" s="180">
        <v>1015</v>
      </c>
      <c r="D62" s="180" t="s">
        <v>1139</v>
      </c>
      <c r="E62" s="180" t="s">
        <v>1140</v>
      </c>
      <c r="F62" s="180" t="s">
        <v>278</v>
      </c>
      <c r="G62" s="180" t="s">
        <v>278</v>
      </c>
      <c r="H62" s="180" t="s">
        <v>1100</v>
      </c>
      <c r="I62" s="180"/>
    </row>
    <row r="63" spans="1:9" x14ac:dyDescent="0.15">
      <c r="A63" s="180">
        <v>52</v>
      </c>
      <c r="B63" s="180" t="s">
        <v>255</v>
      </c>
      <c r="C63" s="180">
        <v>1015</v>
      </c>
      <c r="D63" s="180" t="s">
        <v>1141</v>
      </c>
      <c r="E63" s="180" t="s">
        <v>1142</v>
      </c>
      <c r="F63" s="180" t="s">
        <v>278</v>
      </c>
      <c r="G63" s="180" t="s">
        <v>278</v>
      </c>
      <c r="H63" s="180" t="s">
        <v>1100</v>
      </c>
      <c r="I63" s="180"/>
    </row>
    <row r="64" spans="1:9" x14ac:dyDescent="0.15">
      <c r="A64" s="180">
        <v>53</v>
      </c>
      <c r="B64" s="180" t="s">
        <v>255</v>
      </c>
      <c r="C64" s="180">
        <v>1050</v>
      </c>
      <c r="D64" s="180" t="s">
        <v>1143</v>
      </c>
      <c r="E64" s="180" t="s">
        <v>1144</v>
      </c>
      <c r="F64" s="180" t="s">
        <v>278</v>
      </c>
      <c r="G64" s="180" t="s">
        <v>278</v>
      </c>
      <c r="H64" s="180" t="s">
        <v>12</v>
      </c>
      <c r="I64" s="180"/>
    </row>
    <row r="65" spans="1:9" x14ac:dyDescent="0.15">
      <c r="A65" s="180">
        <v>54</v>
      </c>
      <c r="B65" s="180" t="s">
        <v>255</v>
      </c>
      <c r="C65" s="180">
        <v>1050</v>
      </c>
      <c r="D65" s="180" t="s">
        <v>1145</v>
      </c>
      <c r="E65" s="180" t="s">
        <v>1146</v>
      </c>
      <c r="F65" s="180" t="s">
        <v>278</v>
      </c>
      <c r="G65" s="180" t="s">
        <v>278</v>
      </c>
      <c r="H65" s="180" t="s">
        <v>12</v>
      </c>
      <c r="I65" s="180"/>
    </row>
    <row r="66" spans="1:9" x14ac:dyDescent="0.15">
      <c r="A66" s="180">
        <v>55</v>
      </c>
      <c r="B66" s="180" t="s">
        <v>255</v>
      </c>
      <c r="C66" s="180">
        <v>1050</v>
      </c>
      <c r="D66" s="180" t="s">
        <v>1020</v>
      </c>
      <c r="E66" s="180" t="s">
        <v>1147</v>
      </c>
      <c r="F66" s="180" t="s">
        <v>278</v>
      </c>
      <c r="G66" s="180" t="s">
        <v>278</v>
      </c>
      <c r="H66" s="180" t="s">
        <v>12</v>
      </c>
      <c r="I66" s="180"/>
    </row>
    <row r="67" spans="1:9" x14ac:dyDescent="0.15">
      <c r="A67" s="180">
        <v>56</v>
      </c>
      <c r="B67" s="180" t="s">
        <v>255</v>
      </c>
      <c r="C67" s="180">
        <v>1015</v>
      </c>
      <c r="D67" s="180" t="s">
        <v>1148</v>
      </c>
      <c r="E67" s="180" t="s">
        <v>1149</v>
      </c>
      <c r="F67" s="180" t="s">
        <v>278</v>
      </c>
      <c r="G67" s="180" t="s">
        <v>278</v>
      </c>
      <c r="H67" s="180" t="s">
        <v>1100</v>
      </c>
      <c r="I67" s="180"/>
    </row>
    <row r="68" spans="1:9" x14ac:dyDescent="0.15">
      <c r="A68" s="366" t="s">
        <v>1150</v>
      </c>
      <c r="B68" s="367"/>
      <c r="C68" s="180"/>
      <c r="D68" s="180"/>
      <c r="E68" s="180"/>
      <c r="F68" s="180"/>
      <c r="G68" s="180"/>
      <c r="H68" s="180"/>
      <c r="I68" s="180"/>
    </row>
    <row r="69" spans="1:9" x14ac:dyDescent="0.15">
      <c r="A69" s="365">
        <v>57</v>
      </c>
      <c r="B69" s="180" t="s">
        <v>770</v>
      </c>
      <c r="C69" s="180">
        <v>740</v>
      </c>
      <c r="D69" s="188" t="s">
        <v>787</v>
      </c>
      <c r="E69" s="364" t="s">
        <v>1598</v>
      </c>
      <c r="F69" s="188" t="s">
        <v>278</v>
      </c>
      <c r="G69" s="365" t="s">
        <v>1599</v>
      </c>
      <c r="H69" s="180" t="s">
        <v>769</v>
      </c>
      <c r="I69" s="180" t="s">
        <v>1448</v>
      </c>
    </row>
    <row r="70" spans="1:9" x14ac:dyDescent="0.15">
      <c r="A70" s="365"/>
      <c r="B70" s="180" t="s">
        <v>770</v>
      </c>
      <c r="C70" s="180">
        <v>540</v>
      </c>
      <c r="D70" s="188" t="s">
        <v>1151</v>
      </c>
      <c r="E70" s="364"/>
      <c r="F70" s="188" t="s">
        <v>278</v>
      </c>
      <c r="G70" s="365"/>
      <c r="H70" s="180" t="s">
        <v>769</v>
      </c>
      <c r="I70" s="180"/>
    </row>
    <row r="71" spans="1:9" x14ac:dyDescent="0.15">
      <c r="A71" s="365"/>
      <c r="B71" s="180" t="s">
        <v>770</v>
      </c>
      <c r="C71" s="180">
        <v>540</v>
      </c>
      <c r="D71" s="188" t="s">
        <v>1152</v>
      </c>
      <c r="E71" s="364"/>
      <c r="F71" s="188" t="s">
        <v>278</v>
      </c>
      <c r="G71" s="365"/>
      <c r="H71" s="180" t="s">
        <v>769</v>
      </c>
      <c r="I71" s="180"/>
    </row>
    <row r="72" spans="1:9" x14ac:dyDescent="0.15">
      <c r="A72" s="365">
        <v>59</v>
      </c>
      <c r="B72" s="180" t="s">
        <v>770</v>
      </c>
      <c r="C72" s="180">
        <v>700</v>
      </c>
      <c r="D72" s="188" t="s">
        <v>1153</v>
      </c>
      <c r="E72" s="364" t="s">
        <v>1598</v>
      </c>
      <c r="F72" s="188" t="s">
        <v>278</v>
      </c>
      <c r="G72" s="365" t="s">
        <v>1599</v>
      </c>
      <c r="H72" s="180" t="s">
        <v>769</v>
      </c>
      <c r="I72" s="180"/>
    </row>
    <row r="73" spans="1:9" x14ac:dyDescent="0.15">
      <c r="A73" s="365"/>
      <c r="B73" s="180" t="s">
        <v>770</v>
      </c>
      <c r="C73" s="180">
        <v>500</v>
      </c>
      <c r="D73" s="188" t="s">
        <v>1154</v>
      </c>
      <c r="E73" s="364"/>
      <c r="F73" s="188" t="s">
        <v>278</v>
      </c>
      <c r="G73" s="365"/>
      <c r="H73" s="180" t="s">
        <v>769</v>
      </c>
      <c r="I73" s="180"/>
    </row>
    <row r="74" spans="1:9" x14ac:dyDescent="0.15">
      <c r="A74" s="365"/>
      <c r="B74" s="180" t="s">
        <v>770</v>
      </c>
      <c r="C74" s="180">
        <v>580</v>
      </c>
      <c r="D74" s="188" t="s">
        <v>1123</v>
      </c>
      <c r="E74" s="364"/>
      <c r="F74" s="180" t="s">
        <v>766</v>
      </c>
      <c r="G74" s="365"/>
      <c r="H74" s="180" t="s">
        <v>769</v>
      </c>
      <c r="I74" s="180"/>
    </row>
    <row r="75" spans="1:9" x14ac:dyDescent="0.15">
      <c r="A75" s="180">
        <v>61</v>
      </c>
      <c r="B75" s="180" t="s">
        <v>255</v>
      </c>
      <c r="C75" s="180">
        <v>1170</v>
      </c>
      <c r="D75" s="180" t="s">
        <v>788</v>
      </c>
      <c r="E75" s="180" t="s">
        <v>789</v>
      </c>
      <c r="F75" s="180" t="s">
        <v>278</v>
      </c>
      <c r="G75" s="180" t="s">
        <v>775</v>
      </c>
      <c r="H75" s="180" t="s">
        <v>769</v>
      </c>
      <c r="I75" s="180"/>
    </row>
    <row r="76" spans="1:9" x14ac:dyDescent="0.15">
      <c r="A76" s="365">
        <v>62</v>
      </c>
      <c r="B76" s="180" t="s">
        <v>255</v>
      </c>
      <c r="C76" s="180">
        <v>1029</v>
      </c>
      <c r="D76" s="180" t="s">
        <v>790</v>
      </c>
      <c r="E76" s="364" t="s">
        <v>1598</v>
      </c>
      <c r="F76" s="180" t="s">
        <v>278</v>
      </c>
      <c r="G76" s="364" t="s">
        <v>1598</v>
      </c>
      <c r="H76" s="180" t="s">
        <v>769</v>
      </c>
      <c r="I76" s="180"/>
    </row>
    <row r="77" spans="1:9" x14ac:dyDescent="0.15">
      <c r="A77" s="365"/>
      <c r="B77" s="180" t="s">
        <v>255</v>
      </c>
      <c r="C77" s="180">
        <v>450</v>
      </c>
      <c r="D77" s="180" t="s">
        <v>791</v>
      </c>
      <c r="E77" s="364"/>
      <c r="F77" s="180" t="s">
        <v>278</v>
      </c>
      <c r="G77" s="364"/>
      <c r="H77" s="180" t="s">
        <v>769</v>
      </c>
      <c r="I77" s="180"/>
    </row>
    <row r="78" spans="1:9" x14ac:dyDescent="0.15">
      <c r="A78" s="365"/>
      <c r="B78" s="180" t="s">
        <v>255</v>
      </c>
      <c r="C78" s="180">
        <v>450</v>
      </c>
      <c r="D78" s="180" t="s">
        <v>792</v>
      </c>
      <c r="E78" s="364"/>
      <c r="F78" s="180" t="s">
        <v>793</v>
      </c>
      <c r="G78" s="364"/>
      <c r="H78" s="180" t="s">
        <v>769</v>
      </c>
      <c r="I78" s="180"/>
    </row>
    <row r="79" spans="1:9" x14ac:dyDescent="0.15">
      <c r="A79" s="180">
        <v>64</v>
      </c>
      <c r="B79" s="180" t="s">
        <v>255</v>
      </c>
      <c r="C79" s="180">
        <v>1170</v>
      </c>
      <c r="D79" s="180" t="s">
        <v>794</v>
      </c>
      <c r="E79" s="180" t="s">
        <v>795</v>
      </c>
      <c r="F79" s="180" t="s">
        <v>278</v>
      </c>
      <c r="G79" s="180" t="s">
        <v>775</v>
      </c>
      <c r="H79" s="180" t="s">
        <v>769</v>
      </c>
      <c r="I79" s="180"/>
    </row>
    <row r="80" spans="1:9" x14ac:dyDescent="0.15">
      <c r="A80" s="180">
        <v>65</v>
      </c>
      <c r="B80" s="180" t="s">
        <v>255</v>
      </c>
      <c r="C80" s="180">
        <v>1180</v>
      </c>
      <c r="D80" s="180" t="s">
        <v>796</v>
      </c>
      <c r="E80" s="180" t="s">
        <v>1155</v>
      </c>
      <c r="F80" s="180" t="s">
        <v>278</v>
      </c>
      <c r="G80" s="180" t="s">
        <v>766</v>
      </c>
      <c r="H80" s="180" t="s">
        <v>769</v>
      </c>
      <c r="I80" s="180"/>
    </row>
    <row r="81" spans="1:9" x14ac:dyDescent="0.15">
      <c r="A81" s="180">
        <v>66</v>
      </c>
      <c r="B81" s="180" t="s">
        <v>255</v>
      </c>
      <c r="C81" s="180">
        <v>1029</v>
      </c>
      <c r="D81" s="180" t="s">
        <v>797</v>
      </c>
      <c r="E81" s="180" t="s">
        <v>798</v>
      </c>
      <c r="F81" s="180" t="s">
        <v>278</v>
      </c>
      <c r="G81" s="180" t="s">
        <v>278</v>
      </c>
      <c r="H81" s="180" t="s">
        <v>769</v>
      </c>
      <c r="I81" s="180"/>
    </row>
    <row r="82" spans="1:9" x14ac:dyDescent="0.15">
      <c r="A82" s="180">
        <v>67</v>
      </c>
      <c r="B82" s="180" t="s">
        <v>255</v>
      </c>
      <c r="C82" s="180">
        <v>800</v>
      </c>
      <c r="D82" s="180" t="s">
        <v>799</v>
      </c>
      <c r="E82" s="180" t="s">
        <v>1099</v>
      </c>
      <c r="F82" s="180" t="s">
        <v>278</v>
      </c>
      <c r="G82" s="180" t="s">
        <v>616</v>
      </c>
      <c r="H82" s="180" t="s">
        <v>769</v>
      </c>
      <c r="I82" s="180"/>
    </row>
    <row r="83" spans="1:9" x14ac:dyDescent="0.15">
      <c r="A83" s="180">
        <v>68</v>
      </c>
      <c r="B83" s="180" t="s">
        <v>255</v>
      </c>
      <c r="C83" s="180">
        <v>1150</v>
      </c>
      <c r="D83" s="180" t="s">
        <v>801</v>
      </c>
      <c r="E83" s="180" t="s">
        <v>802</v>
      </c>
      <c r="F83" s="180" t="s">
        <v>278</v>
      </c>
      <c r="G83" s="180" t="s">
        <v>766</v>
      </c>
      <c r="H83" s="180" t="s">
        <v>769</v>
      </c>
      <c r="I83" s="180"/>
    </row>
    <row r="84" spans="1:9" x14ac:dyDescent="0.15">
      <c r="A84" s="180">
        <v>69</v>
      </c>
      <c r="B84" s="180" t="s">
        <v>255</v>
      </c>
      <c r="C84" s="180">
        <v>660</v>
      </c>
      <c r="D84" s="180" t="s">
        <v>519</v>
      </c>
      <c r="E84" s="180" t="s">
        <v>1099</v>
      </c>
      <c r="F84" s="180" t="s">
        <v>766</v>
      </c>
      <c r="G84" s="180" t="s">
        <v>616</v>
      </c>
      <c r="H84" s="180" t="s">
        <v>769</v>
      </c>
      <c r="I84" s="180"/>
    </row>
    <row r="85" spans="1:9" x14ac:dyDescent="0.15">
      <c r="A85" s="180">
        <v>70</v>
      </c>
      <c r="B85" s="180" t="s">
        <v>255</v>
      </c>
      <c r="C85" s="180">
        <v>660</v>
      </c>
      <c r="D85" s="180" t="s">
        <v>1104</v>
      </c>
      <c r="E85" s="180" t="s">
        <v>1138</v>
      </c>
      <c r="F85" s="180" t="s">
        <v>766</v>
      </c>
      <c r="G85" s="180" t="s">
        <v>616</v>
      </c>
      <c r="H85" s="180" t="s">
        <v>12</v>
      </c>
      <c r="I85" s="180"/>
    </row>
    <row r="86" spans="1:9" x14ac:dyDescent="0.15">
      <c r="A86" s="180">
        <v>71</v>
      </c>
      <c r="B86" s="180" t="s">
        <v>255</v>
      </c>
      <c r="C86" s="180">
        <v>660</v>
      </c>
      <c r="D86" s="180" t="s">
        <v>1094</v>
      </c>
      <c r="E86" s="180" t="s">
        <v>1138</v>
      </c>
      <c r="F86" s="180" t="s">
        <v>766</v>
      </c>
      <c r="G86" s="180" t="s">
        <v>616</v>
      </c>
      <c r="H86" s="180" t="s">
        <v>12</v>
      </c>
      <c r="I86" s="180"/>
    </row>
    <row r="87" spans="1:9" x14ac:dyDescent="0.15">
      <c r="A87" s="180">
        <v>72</v>
      </c>
      <c r="B87" s="180" t="s">
        <v>255</v>
      </c>
      <c r="C87" s="180">
        <v>660</v>
      </c>
      <c r="D87" s="180" t="s">
        <v>1156</v>
      </c>
      <c r="E87" s="180" t="s">
        <v>1138</v>
      </c>
      <c r="F87" s="180" t="s">
        <v>766</v>
      </c>
      <c r="G87" s="180" t="s">
        <v>616</v>
      </c>
      <c r="H87" s="180" t="s">
        <v>12</v>
      </c>
      <c r="I87" s="180"/>
    </row>
    <row r="88" spans="1:9" x14ac:dyDescent="0.15">
      <c r="A88" s="180">
        <v>73</v>
      </c>
      <c r="B88" s="180" t="s">
        <v>255</v>
      </c>
      <c r="C88" s="180">
        <v>660</v>
      </c>
      <c r="D88" s="180" t="s">
        <v>1449</v>
      </c>
      <c r="E88" s="180" t="s">
        <v>1138</v>
      </c>
      <c r="F88" s="180" t="s">
        <v>766</v>
      </c>
      <c r="G88" s="180" t="s">
        <v>616</v>
      </c>
      <c r="H88" s="180" t="s">
        <v>1439</v>
      </c>
      <c r="I88" s="180" t="s">
        <v>1437</v>
      </c>
    </row>
    <row r="89" spans="1:9" x14ac:dyDescent="0.15">
      <c r="A89" s="180">
        <v>74</v>
      </c>
      <c r="B89" s="180" t="s">
        <v>255</v>
      </c>
      <c r="C89" s="180">
        <v>660</v>
      </c>
      <c r="D89" s="180" t="s">
        <v>1157</v>
      </c>
      <c r="E89" s="180" t="s">
        <v>1138</v>
      </c>
      <c r="F89" s="180" t="s">
        <v>766</v>
      </c>
      <c r="G89" s="180" t="s">
        <v>616</v>
      </c>
      <c r="H89" s="180" t="s">
        <v>1089</v>
      </c>
      <c r="I89" s="180" t="s">
        <v>1437</v>
      </c>
    </row>
    <row r="90" spans="1:9" x14ac:dyDescent="0.15">
      <c r="A90" s="180">
        <v>75</v>
      </c>
      <c r="B90" s="180" t="s">
        <v>255</v>
      </c>
      <c r="C90" s="180">
        <v>1050</v>
      </c>
      <c r="D90" s="180" t="s">
        <v>1158</v>
      </c>
      <c r="E90" s="180" t="s">
        <v>1072</v>
      </c>
      <c r="F90" s="180" t="s">
        <v>766</v>
      </c>
      <c r="G90" s="180" t="s">
        <v>766</v>
      </c>
      <c r="H90" s="180" t="s">
        <v>1159</v>
      </c>
      <c r="I90" s="180" t="s">
        <v>1437</v>
      </c>
    </row>
    <row r="91" spans="1:9" x14ac:dyDescent="0.15">
      <c r="A91" s="180">
        <v>76</v>
      </c>
      <c r="B91" s="180" t="s">
        <v>255</v>
      </c>
      <c r="C91" s="180">
        <v>460</v>
      </c>
      <c r="D91" s="180" t="s">
        <v>1160</v>
      </c>
      <c r="E91" s="180" t="s">
        <v>1161</v>
      </c>
      <c r="F91" s="180" t="s">
        <v>766</v>
      </c>
      <c r="G91" s="180" t="s">
        <v>766</v>
      </c>
      <c r="H91" s="180" t="s">
        <v>12</v>
      </c>
      <c r="I91" s="180"/>
    </row>
    <row r="92" spans="1:9" x14ac:dyDescent="0.15">
      <c r="A92" s="180">
        <v>77</v>
      </c>
      <c r="B92" s="180" t="s">
        <v>255</v>
      </c>
      <c r="C92" s="180">
        <v>710</v>
      </c>
      <c r="D92" s="180" t="s">
        <v>1162</v>
      </c>
      <c r="E92" s="180" t="s">
        <v>521</v>
      </c>
      <c r="F92" s="180" t="s">
        <v>766</v>
      </c>
      <c r="G92" s="180" t="s">
        <v>766</v>
      </c>
      <c r="H92" s="180" t="s">
        <v>12</v>
      </c>
      <c r="I92" s="180"/>
    </row>
    <row r="93" spans="1:9" x14ac:dyDescent="0.15">
      <c r="A93" s="180">
        <v>78</v>
      </c>
      <c r="B93" s="180" t="s">
        <v>255</v>
      </c>
      <c r="C93" s="180">
        <v>710</v>
      </c>
      <c r="D93" s="180" t="s">
        <v>1163</v>
      </c>
      <c r="E93" s="180" t="s">
        <v>522</v>
      </c>
      <c r="F93" s="180" t="s">
        <v>766</v>
      </c>
      <c r="G93" s="180" t="s">
        <v>766</v>
      </c>
      <c r="H93" s="180" t="s">
        <v>12</v>
      </c>
      <c r="I93" s="180"/>
    </row>
    <row r="94" spans="1:9" x14ac:dyDescent="0.15">
      <c r="A94" s="180">
        <v>79</v>
      </c>
      <c r="B94" s="180" t="s">
        <v>255</v>
      </c>
      <c r="C94" s="180">
        <v>400</v>
      </c>
      <c r="D94" s="180" t="s">
        <v>1164</v>
      </c>
      <c r="E94" s="180" t="s">
        <v>1061</v>
      </c>
      <c r="F94" s="365" t="s">
        <v>277</v>
      </c>
      <c r="G94" s="180" t="s">
        <v>766</v>
      </c>
      <c r="H94" s="180" t="s">
        <v>12</v>
      </c>
      <c r="I94" s="180"/>
    </row>
    <row r="95" spans="1:9" x14ac:dyDescent="0.15">
      <c r="A95" s="180">
        <v>80</v>
      </c>
      <c r="B95" s="180" t="s">
        <v>255</v>
      </c>
      <c r="C95" s="180">
        <v>630</v>
      </c>
      <c r="D95" s="180" t="s">
        <v>1164</v>
      </c>
      <c r="E95" s="180" t="s">
        <v>1165</v>
      </c>
      <c r="F95" s="365"/>
      <c r="G95" s="180" t="s">
        <v>766</v>
      </c>
      <c r="H95" s="180" t="s">
        <v>12</v>
      </c>
      <c r="I95" s="180"/>
    </row>
    <row r="96" spans="1:9" s="179" customFormat="1" x14ac:dyDescent="0.15">
      <c r="A96" s="188">
        <v>81</v>
      </c>
      <c r="B96" s="188" t="s">
        <v>8</v>
      </c>
      <c r="C96" s="188">
        <v>1070</v>
      </c>
      <c r="D96" s="188" t="s">
        <v>1166</v>
      </c>
      <c r="E96" s="188" t="s">
        <v>745</v>
      </c>
      <c r="F96" s="188" t="s">
        <v>277</v>
      </c>
      <c r="G96" s="188" t="s">
        <v>527</v>
      </c>
      <c r="H96" s="188" t="s">
        <v>1167</v>
      </c>
      <c r="I96" s="188" t="s">
        <v>1450</v>
      </c>
    </row>
    <row r="97" spans="1:9" s="179" customFormat="1" x14ac:dyDescent="0.15">
      <c r="A97" s="188">
        <v>82</v>
      </c>
      <c r="B97" s="188" t="s">
        <v>8</v>
      </c>
      <c r="C97" s="188">
        <v>540</v>
      </c>
      <c r="D97" s="188" t="s">
        <v>1168</v>
      </c>
      <c r="E97" s="188" t="s">
        <v>7</v>
      </c>
      <c r="F97" s="188" t="s">
        <v>277</v>
      </c>
      <c r="G97" s="188" t="s">
        <v>527</v>
      </c>
      <c r="H97" s="188" t="s">
        <v>1167</v>
      </c>
      <c r="I97" s="188" t="s">
        <v>1450</v>
      </c>
    </row>
    <row r="98" spans="1:9" s="179" customFormat="1" x14ac:dyDescent="0.15">
      <c r="A98" s="188">
        <v>83</v>
      </c>
      <c r="B98" s="188" t="s">
        <v>8</v>
      </c>
      <c r="C98" s="188">
        <v>1070</v>
      </c>
      <c r="D98" s="188" t="s">
        <v>1169</v>
      </c>
      <c r="E98" s="188" t="s">
        <v>748</v>
      </c>
      <c r="F98" s="188" t="s">
        <v>277</v>
      </c>
      <c r="G98" s="188" t="s">
        <v>527</v>
      </c>
      <c r="H98" s="188" t="s">
        <v>1167</v>
      </c>
      <c r="I98" s="188" t="s">
        <v>1450</v>
      </c>
    </row>
    <row r="99" spans="1:9" s="179" customFormat="1" x14ac:dyDescent="0.15">
      <c r="A99" s="188">
        <v>84</v>
      </c>
      <c r="B99" s="188" t="s">
        <v>8</v>
      </c>
      <c r="C99" s="188">
        <v>730</v>
      </c>
      <c r="D99" s="188" t="s">
        <v>1169</v>
      </c>
      <c r="E99" s="188" t="s">
        <v>1170</v>
      </c>
      <c r="F99" s="188" t="s">
        <v>277</v>
      </c>
      <c r="G99" s="188" t="s">
        <v>277</v>
      </c>
      <c r="H99" s="188" t="s">
        <v>1167</v>
      </c>
      <c r="I99" s="188" t="s">
        <v>1450</v>
      </c>
    </row>
    <row r="100" spans="1:9" s="179" customFormat="1" x14ac:dyDescent="0.15">
      <c r="A100" s="188">
        <v>85</v>
      </c>
      <c r="B100" s="188" t="s">
        <v>8</v>
      </c>
      <c r="C100" s="188">
        <v>1070</v>
      </c>
      <c r="D100" s="188" t="s">
        <v>1451</v>
      </c>
      <c r="E100" s="188" t="s">
        <v>745</v>
      </c>
      <c r="F100" s="188" t="s">
        <v>277</v>
      </c>
      <c r="G100" s="188" t="s">
        <v>527</v>
      </c>
      <c r="H100" s="188" t="s">
        <v>1452</v>
      </c>
      <c r="I100" s="188" t="s">
        <v>1437</v>
      </c>
    </row>
    <row r="101" spans="1:9" s="179" customFormat="1" x14ac:dyDescent="0.15">
      <c r="A101" s="188">
        <v>86</v>
      </c>
      <c r="B101" s="188" t="s">
        <v>8</v>
      </c>
      <c r="C101" s="188">
        <v>540</v>
      </c>
      <c r="D101" s="188" t="s">
        <v>1453</v>
      </c>
      <c r="E101" s="188" t="s">
        <v>7</v>
      </c>
      <c r="F101" s="188" t="s">
        <v>277</v>
      </c>
      <c r="G101" s="188" t="s">
        <v>843</v>
      </c>
      <c r="H101" s="188" t="s">
        <v>1452</v>
      </c>
      <c r="I101" s="188" t="s">
        <v>1437</v>
      </c>
    </row>
    <row r="102" spans="1:9" s="179" customFormat="1" x14ac:dyDescent="0.15">
      <c r="A102" s="188">
        <v>87</v>
      </c>
      <c r="B102" s="188" t="s">
        <v>8</v>
      </c>
      <c r="C102" s="188">
        <v>1070</v>
      </c>
      <c r="D102" s="188" t="s">
        <v>1454</v>
      </c>
      <c r="E102" s="188" t="s">
        <v>748</v>
      </c>
      <c r="F102" s="188" t="s">
        <v>277</v>
      </c>
      <c r="G102" s="188" t="s">
        <v>844</v>
      </c>
      <c r="H102" s="188" t="s">
        <v>1452</v>
      </c>
      <c r="I102" s="188" t="s">
        <v>1437</v>
      </c>
    </row>
    <row r="103" spans="1:9" s="179" customFormat="1" x14ac:dyDescent="0.15">
      <c r="A103" s="188">
        <v>88</v>
      </c>
      <c r="B103" s="188" t="s">
        <v>8</v>
      </c>
      <c r="C103" s="188">
        <v>730</v>
      </c>
      <c r="D103" s="188" t="s">
        <v>1454</v>
      </c>
      <c r="E103" s="188" t="s">
        <v>1455</v>
      </c>
      <c r="F103" s="188" t="s">
        <v>277</v>
      </c>
      <c r="G103" s="188" t="s">
        <v>277</v>
      </c>
      <c r="H103" s="188" t="s">
        <v>1452</v>
      </c>
      <c r="I103" s="188" t="s">
        <v>1437</v>
      </c>
    </row>
    <row r="104" spans="1:9" x14ac:dyDescent="0.15">
      <c r="A104" s="180">
        <v>89</v>
      </c>
      <c r="B104" s="180" t="s">
        <v>770</v>
      </c>
      <c r="C104" s="180">
        <v>900</v>
      </c>
      <c r="D104" s="180" t="s">
        <v>1171</v>
      </c>
      <c r="E104" s="180" t="s">
        <v>1128</v>
      </c>
      <c r="F104" s="180" t="s">
        <v>1014</v>
      </c>
      <c r="G104" s="180" t="s">
        <v>1129</v>
      </c>
      <c r="H104" s="180" t="s">
        <v>1583</v>
      </c>
      <c r="I104" s="180" t="s">
        <v>1437</v>
      </c>
    </row>
    <row r="105" spans="1:9" x14ac:dyDescent="0.15">
      <c r="A105" s="180">
        <v>90</v>
      </c>
      <c r="B105" s="180" t="s">
        <v>770</v>
      </c>
      <c r="C105" s="180">
        <v>850</v>
      </c>
      <c r="D105" s="180" t="s">
        <v>773</v>
      </c>
      <c r="E105" s="180" t="s">
        <v>774</v>
      </c>
      <c r="F105" s="180" t="s">
        <v>775</v>
      </c>
      <c r="G105" s="365" t="s">
        <v>1584</v>
      </c>
      <c r="H105" s="180" t="s">
        <v>769</v>
      </c>
      <c r="I105" s="180"/>
    </row>
    <row r="106" spans="1:9" x14ac:dyDescent="0.15">
      <c r="A106" s="180">
        <v>91</v>
      </c>
      <c r="B106" s="180" t="s">
        <v>770</v>
      </c>
      <c r="C106" s="180">
        <v>1210</v>
      </c>
      <c r="D106" s="180" t="s">
        <v>776</v>
      </c>
      <c r="E106" s="180" t="s">
        <v>774</v>
      </c>
      <c r="F106" s="180" t="s">
        <v>1585</v>
      </c>
      <c r="G106" s="365"/>
      <c r="H106" s="180" t="s">
        <v>769</v>
      </c>
      <c r="I106" s="180"/>
    </row>
    <row r="107" spans="1:9" x14ac:dyDescent="0.15">
      <c r="A107" s="180">
        <v>92</v>
      </c>
      <c r="B107" s="180" t="s">
        <v>770</v>
      </c>
      <c r="C107" s="180">
        <v>850</v>
      </c>
      <c r="D107" s="180" t="s">
        <v>778</v>
      </c>
      <c r="E107" s="180" t="s">
        <v>779</v>
      </c>
      <c r="F107" s="180" t="s">
        <v>775</v>
      </c>
      <c r="G107" s="365" t="s">
        <v>1584</v>
      </c>
      <c r="H107" s="180" t="s">
        <v>769</v>
      </c>
      <c r="I107" s="180"/>
    </row>
    <row r="108" spans="1:9" x14ac:dyDescent="0.15">
      <c r="A108" s="180">
        <v>93</v>
      </c>
      <c r="B108" s="180" t="s">
        <v>770</v>
      </c>
      <c r="C108" s="180">
        <v>480</v>
      </c>
      <c r="D108" s="180" t="s">
        <v>780</v>
      </c>
      <c r="E108" s="180" t="s">
        <v>779</v>
      </c>
      <c r="F108" s="180" t="s">
        <v>775</v>
      </c>
      <c r="G108" s="365"/>
      <c r="H108" s="180" t="s">
        <v>769</v>
      </c>
      <c r="I108" s="180"/>
    </row>
    <row r="109" spans="1:9" x14ac:dyDescent="0.15">
      <c r="A109" s="180">
        <v>94</v>
      </c>
      <c r="B109" s="180" t="s">
        <v>255</v>
      </c>
      <c r="C109" s="180">
        <v>1300</v>
      </c>
      <c r="D109" s="180" t="s">
        <v>781</v>
      </c>
      <c r="E109" s="180" t="s">
        <v>782</v>
      </c>
      <c r="F109" s="180" t="s">
        <v>775</v>
      </c>
      <c r="G109" s="180" t="s">
        <v>783</v>
      </c>
      <c r="H109" s="180" t="s">
        <v>769</v>
      </c>
      <c r="I109" s="180"/>
    </row>
    <row r="110" spans="1:9" x14ac:dyDescent="0.15">
      <c r="A110" s="180">
        <v>95</v>
      </c>
      <c r="B110" s="180" t="s">
        <v>255</v>
      </c>
      <c r="C110" s="180">
        <v>1300</v>
      </c>
      <c r="D110" s="180" t="s">
        <v>785</v>
      </c>
      <c r="E110" s="180" t="s">
        <v>786</v>
      </c>
      <c r="F110" s="180" t="s">
        <v>775</v>
      </c>
      <c r="G110" s="180" t="s">
        <v>783</v>
      </c>
      <c r="H110" s="180" t="s">
        <v>769</v>
      </c>
      <c r="I110" s="180"/>
    </row>
    <row r="111" spans="1:9" x14ac:dyDescent="0.15">
      <c r="A111" s="180">
        <v>96</v>
      </c>
      <c r="B111" s="180" t="s">
        <v>255</v>
      </c>
      <c r="C111" s="180">
        <v>1100</v>
      </c>
      <c r="D111" s="180" t="s">
        <v>816</v>
      </c>
      <c r="E111" s="180" t="s">
        <v>817</v>
      </c>
      <c r="F111" s="180" t="s">
        <v>793</v>
      </c>
      <c r="G111" s="180" t="s">
        <v>766</v>
      </c>
      <c r="H111" s="180" t="s">
        <v>769</v>
      </c>
      <c r="I111" s="180"/>
    </row>
    <row r="112" spans="1:9" ht="13.5" customHeight="1" x14ac:dyDescent="0.15">
      <c r="A112" s="180">
        <v>97</v>
      </c>
      <c r="B112" s="180" t="s">
        <v>255</v>
      </c>
      <c r="C112" s="180">
        <v>1030</v>
      </c>
      <c r="D112" s="180" t="s">
        <v>520</v>
      </c>
      <c r="E112" s="180" t="s">
        <v>800</v>
      </c>
      <c r="F112" s="180" t="s">
        <v>766</v>
      </c>
      <c r="G112" s="180" t="s">
        <v>766</v>
      </c>
      <c r="H112" s="180" t="s">
        <v>769</v>
      </c>
      <c r="I112" s="180"/>
    </row>
    <row r="113" spans="1:9" x14ac:dyDescent="0.15">
      <c r="A113" s="180">
        <v>98</v>
      </c>
      <c r="B113" s="180" t="s">
        <v>770</v>
      </c>
      <c r="C113" s="180">
        <v>940</v>
      </c>
      <c r="D113" s="180" t="s">
        <v>808</v>
      </c>
      <c r="E113" s="180" t="s">
        <v>713</v>
      </c>
      <c r="F113" s="365" t="s">
        <v>277</v>
      </c>
      <c r="G113" s="180" t="s">
        <v>766</v>
      </c>
      <c r="H113" s="180" t="s">
        <v>769</v>
      </c>
      <c r="I113" s="180"/>
    </row>
    <row r="114" spans="1:9" x14ac:dyDescent="0.15">
      <c r="A114" s="180">
        <v>99</v>
      </c>
      <c r="B114" s="180" t="s">
        <v>770</v>
      </c>
      <c r="C114" s="180">
        <v>350</v>
      </c>
      <c r="D114" s="180" t="s">
        <v>808</v>
      </c>
      <c r="E114" s="180" t="s">
        <v>1174</v>
      </c>
      <c r="F114" s="365"/>
      <c r="G114" s="180" t="s">
        <v>1586</v>
      </c>
      <c r="H114" s="180" t="s">
        <v>769</v>
      </c>
      <c r="I114" s="180"/>
    </row>
    <row r="115" spans="1:9" x14ac:dyDescent="0.15">
      <c r="A115" s="180">
        <v>100</v>
      </c>
      <c r="B115" s="180" t="s">
        <v>770</v>
      </c>
      <c r="C115" s="180">
        <v>330</v>
      </c>
      <c r="D115" s="180" t="s">
        <v>810</v>
      </c>
      <c r="E115" s="180" t="s">
        <v>1175</v>
      </c>
      <c r="F115" s="365" t="s">
        <v>277</v>
      </c>
      <c r="G115" s="180" t="s">
        <v>1586</v>
      </c>
      <c r="H115" s="180" t="s">
        <v>769</v>
      </c>
      <c r="I115" s="180"/>
    </row>
    <row r="116" spans="1:9" x14ac:dyDescent="0.15">
      <c r="A116" s="365">
        <v>101</v>
      </c>
      <c r="B116" s="180" t="s">
        <v>770</v>
      </c>
      <c r="C116" s="180">
        <v>870</v>
      </c>
      <c r="D116" s="180" t="s">
        <v>810</v>
      </c>
      <c r="E116" s="180" t="s">
        <v>1128</v>
      </c>
      <c r="F116" s="365"/>
      <c r="G116" s="180" t="s">
        <v>1586</v>
      </c>
      <c r="H116" s="180" t="s">
        <v>769</v>
      </c>
      <c r="I116" s="180"/>
    </row>
    <row r="117" spans="1:9" x14ac:dyDescent="0.15">
      <c r="A117" s="365"/>
      <c r="B117" s="180" t="s">
        <v>1484</v>
      </c>
      <c r="C117" s="188">
        <v>770</v>
      </c>
      <c r="D117" s="188" t="s">
        <v>1600</v>
      </c>
      <c r="E117" s="188" t="s">
        <v>1601</v>
      </c>
      <c r="F117" s="188" t="s">
        <v>344</v>
      </c>
      <c r="G117" s="188" t="s">
        <v>1602</v>
      </c>
      <c r="H117" s="180" t="s">
        <v>769</v>
      </c>
      <c r="I117" s="180"/>
    </row>
    <row r="118" spans="1:9" x14ac:dyDescent="0.15">
      <c r="A118" s="180">
        <v>102</v>
      </c>
      <c r="B118" s="180" t="s">
        <v>770</v>
      </c>
      <c r="C118" s="180">
        <v>1240</v>
      </c>
      <c r="D118" s="180" t="s">
        <v>812</v>
      </c>
      <c r="E118" s="180" t="s">
        <v>813</v>
      </c>
      <c r="F118" s="180" t="s">
        <v>766</v>
      </c>
      <c r="G118" s="180" t="s">
        <v>775</v>
      </c>
      <c r="H118" s="180" t="s">
        <v>769</v>
      </c>
      <c r="I118" s="180"/>
    </row>
    <row r="119" spans="1:9" x14ac:dyDescent="0.15">
      <c r="A119" s="180">
        <v>103</v>
      </c>
      <c r="B119" s="180" t="s">
        <v>770</v>
      </c>
      <c r="C119" s="180">
        <v>1260</v>
      </c>
      <c r="D119" s="180" t="s">
        <v>814</v>
      </c>
      <c r="E119" s="180" t="s">
        <v>815</v>
      </c>
      <c r="F119" s="180" t="s">
        <v>766</v>
      </c>
      <c r="G119" s="180" t="s">
        <v>775</v>
      </c>
      <c r="H119" s="180" t="s">
        <v>769</v>
      </c>
      <c r="I119" s="180"/>
    </row>
    <row r="120" spans="1:9" x14ac:dyDescent="0.15">
      <c r="A120" s="180">
        <v>104</v>
      </c>
      <c r="B120" s="180" t="s">
        <v>255</v>
      </c>
      <c r="C120" s="180">
        <v>260</v>
      </c>
      <c r="D120" s="370" t="s">
        <v>1176</v>
      </c>
      <c r="E120" s="180" t="s">
        <v>1075</v>
      </c>
      <c r="F120" s="365" t="s">
        <v>277</v>
      </c>
      <c r="G120" s="180" t="s">
        <v>766</v>
      </c>
      <c r="H120" s="180" t="s">
        <v>1076</v>
      </c>
      <c r="I120" s="180"/>
    </row>
    <row r="121" spans="1:9" x14ac:dyDescent="0.15">
      <c r="A121" s="180">
        <v>105</v>
      </c>
      <c r="B121" s="180" t="s">
        <v>255</v>
      </c>
      <c r="C121" s="180">
        <v>400</v>
      </c>
      <c r="D121" s="372"/>
      <c r="E121" s="180" t="s">
        <v>1063</v>
      </c>
      <c r="F121" s="365"/>
      <c r="G121" s="180" t="s">
        <v>766</v>
      </c>
      <c r="H121" s="180" t="s">
        <v>12</v>
      </c>
      <c r="I121" s="180"/>
    </row>
    <row r="122" spans="1:9" x14ac:dyDescent="0.15">
      <c r="A122" s="180">
        <v>106</v>
      </c>
      <c r="B122" s="180" t="s">
        <v>255</v>
      </c>
      <c r="C122" s="180">
        <v>380</v>
      </c>
      <c r="D122" s="180" t="s">
        <v>1179</v>
      </c>
      <c r="E122" s="180" t="s">
        <v>1180</v>
      </c>
      <c r="F122" s="365" t="s">
        <v>277</v>
      </c>
      <c r="G122" s="180" t="s">
        <v>766</v>
      </c>
      <c r="H122" s="180" t="s">
        <v>12</v>
      </c>
      <c r="I122" s="180"/>
    </row>
    <row r="123" spans="1:9" x14ac:dyDescent="0.15">
      <c r="A123" s="180">
        <v>107</v>
      </c>
      <c r="B123" s="180" t="s">
        <v>255</v>
      </c>
      <c r="C123" s="180">
        <v>100</v>
      </c>
      <c r="D123" s="180" t="s">
        <v>1179</v>
      </c>
      <c r="E123" s="180" t="s">
        <v>1182</v>
      </c>
      <c r="F123" s="365"/>
      <c r="G123" s="180" t="s">
        <v>766</v>
      </c>
      <c r="H123" s="180" t="s">
        <v>12</v>
      </c>
      <c r="I123" s="180"/>
    </row>
    <row r="124" spans="1:9" x14ac:dyDescent="0.15">
      <c r="A124" s="180">
        <v>108</v>
      </c>
      <c r="B124" s="180" t="s">
        <v>255</v>
      </c>
      <c r="C124" s="180">
        <v>370</v>
      </c>
      <c r="D124" s="180" t="s">
        <v>1184</v>
      </c>
      <c r="E124" s="180" t="s">
        <v>1185</v>
      </c>
      <c r="F124" s="180" t="s">
        <v>766</v>
      </c>
      <c r="G124" s="180" t="s">
        <v>766</v>
      </c>
      <c r="H124" s="180" t="s">
        <v>12</v>
      </c>
      <c r="I124" s="180"/>
    </row>
    <row r="125" spans="1:9" x14ac:dyDescent="0.15">
      <c r="A125" s="180">
        <v>109</v>
      </c>
      <c r="B125" s="180" t="s">
        <v>255</v>
      </c>
      <c r="C125" s="180">
        <v>300</v>
      </c>
      <c r="D125" s="180" t="s">
        <v>1187</v>
      </c>
      <c r="E125" s="180" t="s">
        <v>1086</v>
      </c>
      <c r="F125" s="180" t="s">
        <v>766</v>
      </c>
      <c r="G125" s="180" t="s">
        <v>766</v>
      </c>
      <c r="H125" s="180" t="s">
        <v>12</v>
      </c>
      <c r="I125" s="180"/>
    </row>
    <row r="126" spans="1:9" x14ac:dyDescent="0.15">
      <c r="A126" s="180">
        <v>110</v>
      </c>
      <c r="B126" s="180" t="s">
        <v>255</v>
      </c>
      <c r="C126" s="180">
        <v>180</v>
      </c>
      <c r="D126" s="180" t="s">
        <v>1189</v>
      </c>
      <c r="E126" s="180" t="s">
        <v>1190</v>
      </c>
      <c r="F126" s="180" t="s">
        <v>766</v>
      </c>
      <c r="G126" s="180" t="s">
        <v>766</v>
      </c>
      <c r="H126" s="180" t="s">
        <v>12</v>
      </c>
      <c r="I126" s="180"/>
    </row>
    <row r="127" spans="1:9" x14ac:dyDescent="0.15">
      <c r="A127" s="180">
        <v>111</v>
      </c>
      <c r="B127" s="180" t="s">
        <v>255</v>
      </c>
      <c r="C127" s="180">
        <v>400</v>
      </c>
      <c r="D127" s="180" t="s">
        <v>1192</v>
      </c>
      <c r="E127" s="180" t="s">
        <v>1193</v>
      </c>
      <c r="F127" s="180" t="s">
        <v>766</v>
      </c>
      <c r="G127" s="365" t="s">
        <v>277</v>
      </c>
      <c r="H127" s="180" t="s">
        <v>12</v>
      </c>
      <c r="I127" s="180"/>
    </row>
    <row r="128" spans="1:9" x14ac:dyDescent="0.15">
      <c r="A128" s="180">
        <v>112</v>
      </c>
      <c r="B128" s="180" t="s">
        <v>255</v>
      </c>
      <c r="C128" s="180">
        <v>480</v>
      </c>
      <c r="D128" s="180" t="s">
        <v>1195</v>
      </c>
      <c r="E128" s="180" t="s">
        <v>1193</v>
      </c>
      <c r="F128" s="180" t="s">
        <v>766</v>
      </c>
      <c r="G128" s="365"/>
      <c r="H128" s="180" t="s">
        <v>12</v>
      </c>
      <c r="I128" s="180"/>
    </row>
    <row r="129" spans="1:9" x14ac:dyDescent="0.15">
      <c r="A129" s="180">
        <v>113</v>
      </c>
      <c r="B129" s="180" t="s">
        <v>770</v>
      </c>
      <c r="C129" s="180">
        <v>400</v>
      </c>
      <c r="D129" s="180" t="s">
        <v>803</v>
      </c>
      <c r="E129" s="180" t="s">
        <v>804</v>
      </c>
      <c r="F129" s="365" t="s">
        <v>277</v>
      </c>
      <c r="G129" s="180" t="s">
        <v>766</v>
      </c>
      <c r="H129" s="180" t="s">
        <v>769</v>
      </c>
      <c r="I129" s="180"/>
    </row>
    <row r="130" spans="1:9" x14ac:dyDescent="0.15">
      <c r="A130" s="180">
        <v>114</v>
      </c>
      <c r="B130" s="180" t="s">
        <v>770</v>
      </c>
      <c r="C130" s="180">
        <v>75</v>
      </c>
      <c r="D130" s="180" t="s">
        <v>803</v>
      </c>
      <c r="E130" s="180" t="s">
        <v>806</v>
      </c>
      <c r="F130" s="365"/>
      <c r="G130" s="180" t="s">
        <v>766</v>
      </c>
      <c r="H130" s="180" t="s">
        <v>769</v>
      </c>
      <c r="I130" s="180"/>
    </row>
    <row r="131" spans="1:9" x14ac:dyDescent="0.15">
      <c r="A131" s="180">
        <v>115</v>
      </c>
      <c r="B131" s="180" t="s">
        <v>770</v>
      </c>
      <c r="C131" s="180">
        <v>75</v>
      </c>
      <c r="D131" s="180" t="s">
        <v>776</v>
      </c>
      <c r="E131" s="180" t="s">
        <v>777</v>
      </c>
      <c r="F131" s="365" t="s">
        <v>277</v>
      </c>
      <c r="G131" s="180" t="s">
        <v>766</v>
      </c>
      <c r="H131" s="180" t="s">
        <v>769</v>
      </c>
      <c r="I131" s="180"/>
    </row>
    <row r="132" spans="1:9" x14ac:dyDescent="0.15">
      <c r="A132" s="180">
        <v>116</v>
      </c>
      <c r="B132" s="180" t="s">
        <v>770</v>
      </c>
      <c r="C132" s="180">
        <v>1300</v>
      </c>
      <c r="D132" s="180" t="s">
        <v>776</v>
      </c>
      <c r="E132" s="180" t="s">
        <v>811</v>
      </c>
      <c r="F132" s="365"/>
      <c r="G132" s="180" t="s">
        <v>775</v>
      </c>
      <c r="H132" s="180" t="s">
        <v>769</v>
      </c>
      <c r="I132" s="180"/>
    </row>
    <row r="133" spans="1:9" s="179" customFormat="1" x14ac:dyDescent="0.15">
      <c r="A133" s="188">
        <v>117</v>
      </c>
      <c r="B133" s="188" t="s">
        <v>255</v>
      </c>
      <c r="C133" s="181">
        <v>280</v>
      </c>
      <c r="D133" s="194" t="s">
        <v>1390</v>
      </c>
      <c r="E133" s="194" t="s">
        <v>1399</v>
      </c>
      <c r="F133" s="194" t="s">
        <v>1398</v>
      </c>
      <c r="G133" s="181" t="s">
        <v>1388</v>
      </c>
      <c r="H133" s="188" t="s">
        <v>1430</v>
      </c>
      <c r="I133" s="188"/>
    </row>
    <row r="134" spans="1:9" s="179" customFormat="1" x14ac:dyDescent="0.15">
      <c r="A134" s="188">
        <v>118</v>
      </c>
      <c r="B134" s="188" t="s">
        <v>255</v>
      </c>
      <c r="C134" s="181">
        <v>280</v>
      </c>
      <c r="D134" s="194" t="s">
        <v>1391</v>
      </c>
      <c r="E134" s="194" t="s">
        <v>1400</v>
      </c>
      <c r="F134" s="194" t="s">
        <v>1398</v>
      </c>
      <c r="G134" s="181" t="s">
        <v>1388</v>
      </c>
      <c r="H134" s="188" t="s">
        <v>1431</v>
      </c>
      <c r="I134" s="188"/>
    </row>
    <row r="135" spans="1:9" s="179" customFormat="1" x14ac:dyDescent="0.15">
      <c r="A135" s="188">
        <v>119</v>
      </c>
      <c r="B135" s="188" t="s">
        <v>255</v>
      </c>
      <c r="C135" s="181">
        <v>280</v>
      </c>
      <c r="D135" s="194" t="s">
        <v>1392</v>
      </c>
      <c r="E135" s="194" t="s">
        <v>1401</v>
      </c>
      <c r="F135" s="194" t="s">
        <v>1398</v>
      </c>
      <c r="G135" s="181" t="s">
        <v>1388</v>
      </c>
      <c r="H135" s="188"/>
      <c r="I135" s="188"/>
    </row>
    <row r="136" spans="1:9" s="179" customFormat="1" x14ac:dyDescent="0.15">
      <c r="A136" s="188">
        <v>120</v>
      </c>
      <c r="B136" s="188" t="s">
        <v>255</v>
      </c>
      <c r="C136" s="181">
        <v>280</v>
      </c>
      <c r="D136" s="194" t="s">
        <v>1393</v>
      </c>
      <c r="E136" s="194" t="s">
        <v>1402</v>
      </c>
      <c r="F136" s="194" t="s">
        <v>1398</v>
      </c>
      <c r="G136" s="181" t="s">
        <v>1388</v>
      </c>
      <c r="H136" s="188"/>
      <c r="I136" s="188"/>
    </row>
    <row r="137" spans="1:9" s="179" customFormat="1" x14ac:dyDescent="0.15">
      <c r="A137" s="188">
        <v>121</v>
      </c>
      <c r="B137" s="188" t="s">
        <v>255</v>
      </c>
      <c r="C137" s="181">
        <v>280</v>
      </c>
      <c r="D137" s="194" t="s">
        <v>1394</v>
      </c>
      <c r="E137" s="194" t="s">
        <v>1403</v>
      </c>
      <c r="F137" s="194" t="s">
        <v>1398</v>
      </c>
      <c r="G137" s="181" t="s">
        <v>1388</v>
      </c>
      <c r="H137" s="188"/>
      <c r="I137" s="188"/>
    </row>
    <row r="138" spans="1:9" s="179" customFormat="1" x14ac:dyDescent="0.15">
      <c r="A138" s="188">
        <v>122</v>
      </c>
      <c r="B138" s="188" t="s">
        <v>255</v>
      </c>
      <c r="C138" s="181">
        <v>280</v>
      </c>
      <c r="D138" s="194" t="s">
        <v>1395</v>
      </c>
      <c r="E138" s="194" t="s">
        <v>1404</v>
      </c>
      <c r="F138" s="194" t="s">
        <v>1398</v>
      </c>
      <c r="G138" s="181" t="s">
        <v>1388</v>
      </c>
      <c r="H138" s="188"/>
      <c r="I138" s="188"/>
    </row>
    <row r="139" spans="1:9" s="179" customFormat="1" x14ac:dyDescent="0.15">
      <c r="A139" s="188">
        <v>123</v>
      </c>
      <c r="B139" s="188" t="s">
        <v>255</v>
      </c>
      <c r="C139" s="181">
        <v>280</v>
      </c>
      <c r="D139" s="194" t="s">
        <v>1396</v>
      </c>
      <c r="E139" s="194" t="s">
        <v>1405</v>
      </c>
      <c r="F139" s="194" t="s">
        <v>1398</v>
      </c>
      <c r="G139" s="181" t="s">
        <v>1388</v>
      </c>
      <c r="H139" s="188"/>
      <c r="I139" s="188"/>
    </row>
    <row r="140" spans="1:9" s="179" customFormat="1" x14ac:dyDescent="0.15">
      <c r="A140" s="188">
        <v>124</v>
      </c>
      <c r="B140" s="188" t="s">
        <v>255</v>
      </c>
      <c r="C140" s="181">
        <v>1060</v>
      </c>
      <c r="D140" s="194" t="s">
        <v>1397</v>
      </c>
      <c r="E140" s="194" t="s">
        <v>1595</v>
      </c>
      <c r="F140" s="194" t="s">
        <v>1398</v>
      </c>
      <c r="G140" s="181" t="s">
        <v>319</v>
      </c>
      <c r="H140" s="188"/>
      <c r="I140" s="188"/>
    </row>
    <row r="141" spans="1:9" s="179" customFormat="1" x14ac:dyDescent="0.15">
      <c r="A141" s="188">
        <v>125</v>
      </c>
      <c r="B141" s="188" t="s">
        <v>255</v>
      </c>
      <c r="C141" s="181">
        <v>930</v>
      </c>
      <c r="D141" s="194" t="s">
        <v>612</v>
      </c>
      <c r="E141" s="194" t="s">
        <v>1413</v>
      </c>
      <c r="F141" s="195" t="s">
        <v>318</v>
      </c>
      <c r="G141" s="181" t="s">
        <v>319</v>
      </c>
      <c r="H141" s="188"/>
      <c r="I141" s="188"/>
    </row>
    <row r="142" spans="1:9" s="179" customFormat="1" x14ac:dyDescent="0.15">
      <c r="A142" s="188">
        <v>126</v>
      </c>
      <c r="B142" s="188" t="s">
        <v>255</v>
      </c>
      <c r="C142" s="181">
        <v>70</v>
      </c>
      <c r="D142" s="194" t="s">
        <v>1415</v>
      </c>
      <c r="E142" s="181" t="s">
        <v>319</v>
      </c>
      <c r="F142" s="194" t="s">
        <v>1423</v>
      </c>
      <c r="G142" s="181" t="s">
        <v>952</v>
      </c>
      <c r="H142" s="188"/>
      <c r="I142" s="188"/>
    </row>
    <row r="143" spans="1:9" s="179" customFormat="1" x14ac:dyDescent="0.15">
      <c r="A143" s="188">
        <v>127</v>
      </c>
      <c r="B143" s="188" t="s">
        <v>770</v>
      </c>
      <c r="C143" s="181">
        <v>650</v>
      </c>
      <c r="D143" s="181" t="s">
        <v>1416</v>
      </c>
      <c r="E143" s="181" t="s">
        <v>952</v>
      </c>
      <c r="F143" s="181" t="s">
        <v>955</v>
      </c>
      <c r="G143" s="181" t="s">
        <v>952</v>
      </c>
      <c r="H143" s="188"/>
      <c r="I143" s="188"/>
    </row>
    <row r="144" spans="1:9" s="179" customFormat="1" x14ac:dyDescent="0.15">
      <c r="A144" s="188">
        <v>128</v>
      </c>
      <c r="B144" s="188" t="s">
        <v>770</v>
      </c>
      <c r="C144" s="181">
        <v>610</v>
      </c>
      <c r="D144" s="181" t="s">
        <v>1418</v>
      </c>
      <c r="E144" s="181" t="s">
        <v>319</v>
      </c>
      <c r="F144" s="181" t="s">
        <v>886</v>
      </c>
      <c r="G144" s="181" t="s">
        <v>952</v>
      </c>
      <c r="H144" s="188"/>
      <c r="I144" s="188"/>
    </row>
    <row r="145" spans="1:9" s="179" customFormat="1" x14ac:dyDescent="0.15">
      <c r="A145" s="188">
        <v>129</v>
      </c>
      <c r="B145" s="188" t="s">
        <v>770</v>
      </c>
      <c r="C145" s="182">
        <v>70</v>
      </c>
      <c r="D145" s="181" t="s">
        <v>1419</v>
      </c>
      <c r="E145" s="181" t="s">
        <v>319</v>
      </c>
      <c r="F145" s="194" t="s">
        <v>1416</v>
      </c>
      <c r="G145" s="181" t="s">
        <v>952</v>
      </c>
      <c r="H145" s="188"/>
      <c r="I145" s="188"/>
    </row>
    <row r="146" spans="1:9" s="179" customFormat="1" x14ac:dyDescent="0.15">
      <c r="A146" s="188">
        <v>130</v>
      </c>
      <c r="B146" s="188" t="s">
        <v>770</v>
      </c>
      <c r="C146" s="181">
        <v>640</v>
      </c>
      <c r="D146" s="181" t="s">
        <v>1420</v>
      </c>
      <c r="E146" s="181" t="s">
        <v>319</v>
      </c>
      <c r="F146" s="194" t="s">
        <v>954</v>
      </c>
      <c r="G146" s="181" t="s">
        <v>952</v>
      </c>
      <c r="H146" s="188"/>
      <c r="I146" s="188"/>
    </row>
    <row r="147" spans="1:9" s="179" customFormat="1" x14ac:dyDescent="0.15">
      <c r="A147" s="188">
        <v>131</v>
      </c>
      <c r="B147" s="188" t="s">
        <v>770</v>
      </c>
      <c r="C147" s="181">
        <v>640</v>
      </c>
      <c r="D147" s="181" t="s">
        <v>1421</v>
      </c>
      <c r="E147" s="181" t="s">
        <v>319</v>
      </c>
      <c r="F147" s="194" t="s">
        <v>887</v>
      </c>
      <c r="G147" s="181" t="s">
        <v>952</v>
      </c>
      <c r="H147" s="188"/>
      <c r="I147" s="188"/>
    </row>
    <row r="148" spans="1:9" s="179" customFormat="1" x14ac:dyDescent="0.15">
      <c r="A148" s="188">
        <v>132</v>
      </c>
      <c r="B148" s="188" t="s">
        <v>770</v>
      </c>
      <c r="C148" s="181">
        <v>630</v>
      </c>
      <c r="D148" s="181" t="s">
        <v>1422</v>
      </c>
      <c r="E148" s="181" t="s">
        <v>319</v>
      </c>
      <c r="F148" s="194" t="s">
        <v>953</v>
      </c>
      <c r="G148" s="181" t="s">
        <v>952</v>
      </c>
      <c r="H148" s="188"/>
      <c r="I148" s="188"/>
    </row>
    <row r="149" spans="1:9" s="179" customFormat="1" x14ac:dyDescent="0.15">
      <c r="A149" s="188">
        <v>133</v>
      </c>
      <c r="B149" s="188" t="s">
        <v>255</v>
      </c>
      <c r="C149" s="181">
        <v>500</v>
      </c>
      <c r="D149" s="181" t="s">
        <v>1423</v>
      </c>
      <c r="E149" s="181" t="s">
        <v>952</v>
      </c>
      <c r="F149" s="194" t="s">
        <v>567</v>
      </c>
      <c r="G149" s="188" t="s">
        <v>616</v>
      </c>
      <c r="H149" s="188"/>
      <c r="I149" s="188"/>
    </row>
    <row r="150" spans="1:9" s="197" customFormat="1" ht="18.75" x14ac:dyDescent="0.15">
      <c r="A150" s="373" t="s">
        <v>1197</v>
      </c>
      <c r="B150" s="374"/>
      <c r="C150" s="184"/>
      <c r="D150" s="184"/>
      <c r="E150" s="184"/>
      <c r="F150" s="184"/>
      <c r="G150" s="184"/>
      <c r="H150" s="184"/>
      <c r="I150" s="196"/>
    </row>
    <row r="151" spans="1:9" x14ac:dyDescent="0.15">
      <c r="A151" s="180">
        <v>134</v>
      </c>
      <c r="B151" s="180" t="s">
        <v>255</v>
      </c>
      <c r="C151" s="180"/>
      <c r="D151" s="180" t="s">
        <v>1456</v>
      </c>
      <c r="E151" s="180" t="s">
        <v>257</v>
      </c>
      <c r="F151" s="180" t="s">
        <v>617</v>
      </c>
      <c r="G151" s="180" t="s">
        <v>278</v>
      </c>
      <c r="H151" s="180" t="s">
        <v>1457</v>
      </c>
      <c r="I151" s="180"/>
    </row>
    <row r="152" spans="1:9" x14ac:dyDescent="0.15">
      <c r="A152" s="180">
        <v>135</v>
      </c>
      <c r="B152" s="180" t="s">
        <v>255</v>
      </c>
      <c r="C152" s="180"/>
      <c r="D152" s="180" t="s">
        <v>1458</v>
      </c>
      <c r="E152" s="180" t="s">
        <v>273</v>
      </c>
      <c r="F152" s="180" t="s">
        <v>617</v>
      </c>
      <c r="G152" s="180" t="s">
        <v>278</v>
      </c>
      <c r="H152" s="180" t="s">
        <v>1457</v>
      </c>
      <c r="I152" s="180"/>
    </row>
    <row r="153" spans="1:9" x14ac:dyDescent="0.15">
      <c r="A153" s="180">
        <v>136</v>
      </c>
      <c r="B153" s="180" t="s">
        <v>255</v>
      </c>
      <c r="C153" s="180"/>
      <c r="D153" s="180" t="s">
        <v>1459</v>
      </c>
      <c r="E153" s="180" t="s">
        <v>1198</v>
      </c>
      <c r="F153" s="180" t="s">
        <v>617</v>
      </c>
      <c r="G153" s="180" t="s">
        <v>278</v>
      </c>
      <c r="H153" s="180" t="s">
        <v>1457</v>
      </c>
      <c r="I153" s="180"/>
    </row>
    <row r="154" spans="1:9" x14ac:dyDescent="0.15">
      <c r="A154" s="180">
        <v>137</v>
      </c>
      <c r="B154" s="180" t="s">
        <v>255</v>
      </c>
      <c r="C154" s="180"/>
      <c r="D154" s="180" t="s">
        <v>1460</v>
      </c>
      <c r="E154" s="180" t="s">
        <v>275</v>
      </c>
      <c r="F154" s="180" t="s">
        <v>617</v>
      </c>
      <c r="G154" s="180" t="s">
        <v>278</v>
      </c>
      <c r="H154" s="180" t="s">
        <v>1457</v>
      </c>
      <c r="I154" s="180"/>
    </row>
    <row r="155" spans="1:9" x14ac:dyDescent="0.15">
      <c r="A155" s="180">
        <v>138</v>
      </c>
      <c r="B155" s="180" t="s">
        <v>255</v>
      </c>
      <c r="C155" s="180">
        <v>700</v>
      </c>
      <c r="D155" s="180" t="s">
        <v>1199</v>
      </c>
      <c r="E155" s="370" t="s">
        <v>1200</v>
      </c>
      <c r="F155" s="180" t="s">
        <v>278</v>
      </c>
      <c r="G155" s="180" t="s">
        <v>1461</v>
      </c>
      <c r="H155" s="180" t="s">
        <v>1201</v>
      </c>
      <c r="I155" s="365" t="s">
        <v>1462</v>
      </c>
    </row>
    <row r="156" spans="1:9" x14ac:dyDescent="0.15">
      <c r="A156" s="180">
        <v>139</v>
      </c>
      <c r="B156" s="180" t="s">
        <v>255</v>
      </c>
      <c r="C156" s="180">
        <v>700</v>
      </c>
      <c r="D156" s="180" t="s">
        <v>1198</v>
      </c>
      <c r="E156" s="371"/>
      <c r="F156" s="180" t="s">
        <v>278</v>
      </c>
      <c r="G156" s="180" t="s">
        <v>1463</v>
      </c>
      <c r="H156" s="180" t="s">
        <v>1201</v>
      </c>
      <c r="I156" s="365"/>
    </row>
    <row r="157" spans="1:9" x14ac:dyDescent="0.15">
      <c r="A157" s="180">
        <v>140</v>
      </c>
      <c r="B157" s="180" t="s">
        <v>255</v>
      </c>
      <c r="C157" s="180">
        <v>700</v>
      </c>
      <c r="D157" s="180" t="s">
        <v>1202</v>
      </c>
      <c r="E157" s="372"/>
      <c r="F157" s="180" t="s">
        <v>278</v>
      </c>
      <c r="G157" s="180" t="s">
        <v>1464</v>
      </c>
      <c r="H157" s="180" t="s">
        <v>1201</v>
      </c>
      <c r="I157" s="365"/>
    </row>
    <row r="158" spans="1:9" x14ac:dyDescent="0.15">
      <c r="A158" s="180">
        <v>141</v>
      </c>
      <c r="B158" s="180" t="s">
        <v>255</v>
      </c>
      <c r="C158" s="180">
        <v>700</v>
      </c>
      <c r="D158" s="180" t="s">
        <v>269</v>
      </c>
      <c r="E158" s="370" t="s">
        <v>608</v>
      </c>
      <c r="F158" s="180" t="s">
        <v>278</v>
      </c>
      <c r="G158" s="180" t="s">
        <v>1465</v>
      </c>
      <c r="H158" s="180" t="s">
        <v>1201</v>
      </c>
      <c r="I158" s="365"/>
    </row>
    <row r="159" spans="1:9" x14ac:dyDescent="0.15">
      <c r="A159" s="180">
        <v>142</v>
      </c>
      <c r="B159" s="180" t="s">
        <v>255</v>
      </c>
      <c r="C159" s="180">
        <v>700</v>
      </c>
      <c r="D159" s="180" t="s">
        <v>275</v>
      </c>
      <c r="E159" s="371"/>
      <c r="F159" s="180" t="s">
        <v>278</v>
      </c>
      <c r="G159" s="180" t="s">
        <v>1466</v>
      </c>
      <c r="H159" s="180" t="s">
        <v>1201</v>
      </c>
      <c r="I159" s="365"/>
    </row>
    <row r="160" spans="1:9" x14ac:dyDescent="0.15">
      <c r="A160" s="180">
        <v>143</v>
      </c>
      <c r="B160" s="180" t="s">
        <v>255</v>
      </c>
      <c r="C160" s="180">
        <v>700</v>
      </c>
      <c r="D160" s="180" t="s">
        <v>1203</v>
      </c>
      <c r="E160" s="372"/>
      <c r="F160" s="180" t="s">
        <v>278</v>
      </c>
      <c r="G160" s="180" t="s">
        <v>1467</v>
      </c>
      <c r="H160" s="180" t="s">
        <v>1201</v>
      </c>
      <c r="I160" s="365"/>
    </row>
    <row r="161" spans="1:9" x14ac:dyDescent="0.15">
      <c r="A161" s="180">
        <v>144</v>
      </c>
      <c r="B161" s="180" t="s">
        <v>255</v>
      </c>
      <c r="C161" s="180"/>
      <c r="D161" s="180" t="s">
        <v>1204</v>
      </c>
      <c r="E161" s="180" t="s">
        <v>273</v>
      </c>
      <c r="F161" s="180" t="s">
        <v>278</v>
      </c>
      <c r="G161" s="180" t="s">
        <v>278</v>
      </c>
      <c r="H161" s="180" t="s">
        <v>1201</v>
      </c>
      <c r="I161" s="365"/>
    </row>
    <row r="162" spans="1:9" x14ac:dyDescent="0.15">
      <c r="A162" s="180">
        <v>145</v>
      </c>
      <c r="B162" s="180" t="s">
        <v>255</v>
      </c>
      <c r="C162" s="180"/>
      <c r="D162" s="180" t="s">
        <v>1205</v>
      </c>
      <c r="E162" s="180" t="s">
        <v>257</v>
      </c>
      <c r="F162" s="180" t="s">
        <v>278</v>
      </c>
      <c r="G162" s="180" t="s">
        <v>278</v>
      </c>
      <c r="H162" s="180" t="s">
        <v>1201</v>
      </c>
      <c r="I162" s="365"/>
    </row>
    <row r="163" spans="1:9" x14ac:dyDescent="0.15">
      <c r="A163" s="180">
        <v>146</v>
      </c>
      <c r="B163" s="180" t="s">
        <v>255</v>
      </c>
      <c r="C163" s="180"/>
      <c r="D163" s="180" t="s">
        <v>1206</v>
      </c>
      <c r="E163" s="180" t="s">
        <v>1207</v>
      </c>
      <c r="F163" s="180" t="s">
        <v>278</v>
      </c>
      <c r="G163" s="180" t="s">
        <v>278</v>
      </c>
      <c r="H163" s="180" t="s">
        <v>1201</v>
      </c>
      <c r="I163" s="365"/>
    </row>
    <row r="164" spans="1:9" x14ac:dyDescent="0.15">
      <c r="A164" s="180">
        <v>147</v>
      </c>
      <c r="B164" s="180" t="s">
        <v>255</v>
      </c>
      <c r="C164" s="180"/>
      <c r="D164" s="180" t="s">
        <v>1208</v>
      </c>
      <c r="E164" s="180" t="s">
        <v>260</v>
      </c>
      <c r="F164" s="180" t="s">
        <v>278</v>
      </c>
      <c r="G164" s="180" t="s">
        <v>278</v>
      </c>
      <c r="H164" s="180" t="s">
        <v>1201</v>
      </c>
      <c r="I164" s="365"/>
    </row>
    <row r="165" spans="1:9" x14ac:dyDescent="0.15">
      <c r="A165" s="180">
        <v>148</v>
      </c>
      <c r="B165" s="180" t="s">
        <v>255</v>
      </c>
      <c r="C165" s="180"/>
      <c r="D165" s="180" t="s">
        <v>1209</v>
      </c>
      <c r="E165" s="180" t="s">
        <v>1210</v>
      </c>
      <c r="F165" s="180" t="s">
        <v>278</v>
      </c>
      <c r="G165" s="180" t="s">
        <v>278</v>
      </c>
      <c r="H165" s="180" t="s">
        <v>1201</v>
      </c>
      <c r="I165" s="365"/>
    </row>
    <row r="166" spans="1:9" x14ac:dyDescent="0.15">
      <c r="A166" s="180">
        <v>149</v>
      </c>
      <c r="B166" s="180" t="s">
        <v>255</v>
      </c>
      <c r="C166" s="180"/>
      <c r="D166" s="180" t="s">
        <v>1211</v>
      </c>
      <c r="E166" s="180" t="s">
        <v>1165</v>
      </c>
      <c r="F166" s="180" t="s">
        <v>278</v>
      </c>
      <c r="G166" s="180" t="s">
        <v>766</v>
      </c>
      <c r="H166" s="180" t="s">
        <v>1201</v>
      </c>
      <c r="I166" s="365"/>
    </row>
    <row r="167" spans="1:9" x14ac:dyDescent="0.15">
      <c r="A167" s="180">
        <v>150</v>
      </c>
      <c r="B167" s="180" t="s">
        <v>255</v>
      </c>
      <c r="C167" s="180"/>
      <c r="D167" s="180" t="s">
        <v>1468</v>
      </c>
      <c r="E167" s="180" t="s">
        <v>1158</v>
      </c>
      <c r="F167" s="180" t="s">
        <v>278</v>
      </c>
      <c r="G167" s="180" t="s">
        <v>766</v>
      </c>
      <c r="H167" s="180" t="s">
        <v>1469</v>
      </c>
      <c r="I167" s="180"/>
    </row>
    <row r="168" spans="1:9" x14ac:dyDescent="0.15">
      <c r="A168" s="180">
        <v>151</v>
      </c>
      <c r="B168" s="180" t="s">
        <v>255</v>
      </c>
      <c r="C168" s="180"/>
      <c r="D168" s="180" t="s">
        <v>1470</v>
      </c>
      <c r="E168" s="180" t="s">
        <v>1471</v>
      </c>
      <c r="F168" s="180" t="s">
        <v>278</v>
      </c>
      <c r="G168" s="180" t="s">
        <v>278</v>
      </c>
      <c r="H168" s="180" t="s">
        <v>1469</v>
      </c>
      <c r="I168" s="180"/>
    </row>
    <row r="169" spans="1:9" x14ac:dyDescent="0.15">
      <c r="A169" s="180">
        <v>152</v>
      </c>
      <c r="B169" s="180" t="s">
        <v>255</v>
      </c>
      <c r="C169" s="180"/>
      <c r="D169" s="180" t="s">
        <v>1472</v>
      </c>
      <c r="E169" s="180" t="s">
        <v>1473</v>
      </c>
      <c r="F169" s="180" t="s">
        <v>278</v>
      </c>
      <c r="G169" s="180" t="s">
        <v>278</v>
      </c>
      <c r="H169" s="180" t="s">
        <v>1469</v>
      </c>
      <c r="I169" s="180"/>
    </row>
    <row r="170" spans="1:9" x14ac:dyDescent="0.15">
      <c r="A170" s="180">
        <v>153</v>
      </c>
      <c r="B170" s="180" t="s">
        <v>255</v>
      </c>
      <c r="C170" s="180"/>
      <c r="D170" s="180" t="s">
        <v>1474</v>
      </c>
      <c r="E170" s="180" t="s">
        <v>545</v>
      </c>
      <c r="F170" s="180" t="s">
        <v>278</v>
      </c>
      <c r="G170" s="180" t="s">
        <v>278</v>
      </c>
      <c r="H170" s="180" t="s">
        <v>1578</v>
      </c>
      <c r="I170" s="180"/>
    </row>
    <row r="171" spans="1:9" x14ac:dyDescent="0.15">
      <c r="A171" s="180">
        <v>154</v>
      </c>
      <c r="B171" s="180" t="s">
        <v>255</v>
      </c>
      <c r="C171" s="180"/>
      <c r="D171" s="180" t="s">
        <v>547</v>
      </c>
      <c r="E171" s="180" t="s">
        <v>545</v>
      </c>
      <c r="F171" s="180" t="s">
        <v>278</v>
      </c>
      <c r="G171" s="180" t="s">
        <v>278</v>
      </c>
      <c r="H171" s="180" t="s">
        <v>1578</v>
      </c>
      <c r="I171" s="180"/>
    </row>
    <row r="172" spans="1:9" x14ac:dyDescent="0.15">
      <c r="A172" s="180">
        <v>155</v>
      </c>
      <c r="B172" s="180" t="s">
        <v>255</v>
      </c>
      <c r="C172" s="180"/>
      <c r="D172" s="180" t="s">
        <v>257</v>
      </c>
      <c r="E172" s="180" t="s">
        <v>1475</v>
      </c>
      <c r="F172" s="180" t="s">
        <v>278</v>
      </c>
      <c r="G172" s="180" t="s">
        <v>616</v>
      </c>
      <c r="H172" s="180" t="s">
        <v>1476</v>
      </c>
      <c r="I172" s="180"/>
    </row>
    <row r="173" spans="1:9" x14ac:dyDescent="0.15">
      <c r="A173" s="180">
        <v>156</v>
      </c>
      <c r="B173" s="180" t="s">
        <v>255</v>
      </c>
      <c r="C173" s="180"/>
      <c r="D173" s="180" t="s">
        <v>273</v>
      </c>
      <c r="E173" s="180" t="s">
        <v>1477</v>
      </c>
      <c r="F173" s="180" t="s">
        <v>278</v>
      </c>
      <c r="G173" s="180" t="s">
        <v>616</v>
      </c>
      <c r="H173" s="180" t="s">
        <v>1476</v>
      </c>
      <c r="I173" s="180"/>
    </row>
    <row r="174" spans="1:9" x14ac:dyDescent="0.15">
      <c r="A174" s="180">
        <v>157</v>
      </c>
      <c r="B174" s="180" t="s">
        <v>255</v>
      </c>
      <c r="C174" s="180"/>
      <c r="D174" s="180" t="s">
        <v>1158</v>
      </c>
      <c r="E174" s="180" t="s">
        <v>1478</v>
      </c>
      <c r="F174" s="180" t="s">
        <v>616</v>
      </c>
      <c r="G174" s="180" t="s">
        <v>1213</v>
      </c>
      <c r="H174" s="180" t="s">
        <v>1479</v>
      </c>
      <c r="I174" s="180"/>
    </row>
    <row r="175" spans="1:9" x14ac:dyDescent="0.15">
      <c r="A175" s="180">
        <v>158</v>
      </c>
      <c r="B175" s="180" t="s">
        <v>255</v>
      </c>
      <c r="C175" s="180"/>
      <c r="D175" s="180" t="s">
        <v>1480</v>
      </c>
      <c r="E175" s="180" t="s">
        <v>272</v>
      </c>
      <c r="F175" s="180" t="s">
        <v>766</v>
      </c>
      <c r="G175" s="180" t="s">
        <v>1213</v>
      </c>
      <c r="H175" s="180" t="s">
        <v>1479</v>
      </c>
      <c r="I175" s="180"/>
    </row>
    <row r="176" spans="1:9" x14ac:dyDescent="0.15">
      <c r="A176" s="180">
        <v>159</v>
      </c>
      <c r="B176" s="180" t="s">
        <v>1484</v>
      </c>
      <c r="C176" s="180"/>
      <c r="D176" s="180" t="s">
        <v>756</v>
      </c>
      <c r="E176" s="180" t="s">
        <v>1481</v>
      </c>
      <c r="F176" s="180" t="s">
        <v>1482</v>
      </c>
      <c r="G176" s="180" t="s">
        <v>1483</v>
      </c>
      <c r="H176" s="180" t="s">
        <v>1479</v>
      </c>
      <c r="I176" s="180"/>
    </row>
    <row r="177" spans="1:9" x14ac:dyDescent="0.15">
      <c r="A177" s="180">
        <v>160</v>
      </c>
      <c r="B177" s="180" t="s">
        <v>255</v>
      </c>
      <c r="C177" s="180"/>
      <c r="D177" s="180" t="s">
        <v>1138</v>
      </c>
      <c r="E177" s="180" t="s">
        <v>1485</v>
      </c>
      <c r="F177" s="180" t="s">
        <v>616</v>
      </c>
      <c r="G177" s="180" t="s">
        <v>1213</v>
      </c>
      <c r="H177" s="180" t="s">
        <v>1479</v>
      </c>
      <c r="I177" s="180"/>
    </row>
    <row r="178" spans="1:9" x14ac:dyDescent="0.15">
      <c r="A178" s="180">
        <v>161</v>
      </c>
      <c r="B178" s="180" t="s">
        <v>255</v>
      </c>
      <c r="C178" s="180"/>
      <c r="D178" s="180" t="s">
        <v>1093</v>
      </c>
      <c r="E178" s="180" t="s">
        <v>310</v>
      </c>
      <c r="F178" s="180" t="s">
        <v>278</v>
      </c>
      <c r="G178" s="180" t="s">
        <v>1213</v>
      </c>
      <c r="H178" s="180" t="s">
        <v>1479</v>
      </c>
      <c r="I178" s="180"/>
    </row>
    <row r="179" spans="1:9" x14ac:dyDescent="0.15">
      <c r="A179" s="180">
        <v>162</v>
      </c>
      <c r="B179" s="180" t="s">
        <v>255</v>
      </c>
      <c r="C179" s="180"/>
      <c r="D179" s="180" t="s">
        <v>1486</v>
      </c>
      <c r="E179" s="180" t="s">
        <v>706</v>
      </c>
      <c r="F179" s="180" t="s">
        <v>1213</v>
      </c>
      <c r="G179" s="180" t="s">
        <v>616</v>
      </c>
      <c r="H179" s="180" t="s">
        <v>1487</v>
      </c>
      <c r="I179" s="180"/>
    </row>
    <row r="180" spans="1:9" x14ac:dyDescent="0.15">
      <c r="A180" s="180">
        <v>163</v>
      </c>
      <c r="B180" s="180" t="s">
        <v>255</v>
      </c>
      <c r="C180" s="180"/>
      <c r="D180" s="180" t="s">
        <v>299</v>
      </c>
      <c r="E180" s="180" t="s">
        <v>710</v>
      </c>
      <c r="F180" s="180" t="s">
        <v>1213</v>
      </c>
      <c r="G180" s="180" t="s">
        <v>616</v>
      </c>
      <c r="H180" s="180" t="s">
        <v>1487</v>
      </c>
      <c r="I180" s="180"/>
    </row>
    <row r="181" spans="1:9" x14ac:dyDescent="0.15">
      <c r="A181" s="180">
        <v>164</v>
      </c>
      <c r="B181" s="180" t="s">
        <v>255</v>
      </c>
      <c r="C181" s="180"/>
      <c r="D181" s="180" t="s">
        <v>1488</v>
      </c>
      <c r="E181" s="180" t="s">
        <v>1489</v>
      </c>
      <c r="F181" s="180" t="s">
        <v>1213</v>
      </c>
      <c r="G181" s="180" t="s">
        <v>809</v>
      </c>
      <c r="H181" s="180" t="s">
        <v>1487</v>
      </c>
      <c r="I181" s="180"/>
    </row>
    <row r="182" spans="1:9" x14ac:dyDescent="0.15">
      <c r="A182" s="180">
        <v>165</v>
      </c>
      <c r="B182" s="180" t="s">
        <v>255</v>
      </c>
      <c r="C182" s="180"/>
      <c r="D182" s="180" t="s">
        <v>1490</v>
      </c>
      <c r="E182" s="180" t="s">
        <v>1072</v>
      </c>
      <c r="F182" s="180" t="s">
        <v>1213</v>
      </c>
      <c r="G182" s="180" t="s">
        <v>766</v>
      </c>
      <c r="H182" s="180" t="s">
        <v>1491</v>
      </c>
      <c r="I182" s="180"/>
    </row>
    <row r="183" spans="1:9" x14ac:dyDescent="0.15">
      <c r="A183" s="180">
        <v>166</v>
      </c>
      <c r="B183" s="180" t="s">
        <v>255</v>
      </c>
      <c r="C183" s="180"/>
      <c r="D183" s="180" t="s">
        <v>1490</v>
      </c>
      <c r="E183" s="180" t="s">
        <v>1158</v>
      </c>
      <c r="F183" s="180" t="s">
        <v>1213</v>
      </c>
      <c r="G183" s="180" t="s">
        <v>766</v>
      </c>
      <c r="H183" s="180" t="s">
        <v>1492</v>
      </c>
      <c r="I183" s="180"/>
    </row>
    <row r="184" spans="1:9" x14ac:dyDescent="0.15">
      <c r="A184" s="180">
        <v>167</v>
      </c>
      <c r="B184" s="180" t="s">
        <v>255</v>
      </c>
      <c r="C184" s="180"/>
      <c r="D184" s="180" t="s">
        <v>1493</v>
      </c>
      <c r="E184" s="180" t="s">
        <v>1158</v>
      </c>
      <c r="F184" s="180" t="s">
        <v>1213</v>
      </c>
      <c r="G184" s="180" t="s">
        <v>766</v>
      </c>
      <c r="H184" s="180" t="s">
        <v>1487</v>
      </c>
      <c r="I184" s="180"/>
    </row>
    <row r="185" spans="1:9" x14ac:dyDescent="0.15">
      <c r="A185" s="180">
        <v>168</v>
      </c>
      <c r="B185" s="180" t="s">
        <v>255</v>
      </c>
      <c r="C185" s="180"/>
      <c r="D185" s="180" t="s">
        <v>1494</v>
      </c>
      <c r="E185" s="180" t="s">
        <v>1138</v>
      </c>
      <c r="F185" s="180" t="s">
        <v>1495</v>
      </c>
      <c r="G185" s="180" t="s">
        <v>766</v>
      </c>
      <c r="H185" s="180" t="s">
        <v>1581</v>
      </c>
      <c r="I185" s="365" t="s">
        <v>1582</v>
      </c>
    </row>
    <row r="186" spans="1:9" x14ac:dyDescent="0.15">
      <c r="A186" s="180">
        <v>169</v>
      </c>
      <c r="B186" s="180" t="s">
        <v>255</v>
      </c>
      <c r="C186" s="180"/>
      <c r="D186" s="180" t="s">
        <v>1497</v>
      </c>
      <c r="E186" s="180" t="s">
        <v>1498</v>
      </c>
      <c r="F186" s="180" t="s">
        <v>618</v>
      </c>
      <c r="G186" s="180" t="s">
        <v>616</v>
      </c>
      <c r="H186" s="180" t="s">
        <v>1496</v>
      </c>
      <c r="I186" s="365"/>
    </row>
    <row r="187" spans="1:9" x14ac:dyDescent="0.15">
      <c r="A187" s="180">
        <v>170</v>
      </c>
      <c r="B187" s="180" t="s">
        <v>1484</v>
      </c>
      <c r="C187" s="180"/>
      <c r="D187" s="180" t="s">
        <v>1499</v>
      </c>
      <c r="E187" s="180" t="s">
        <v>756</v>
      </c>
      <c r="F187" s="180" t="s">
        <v>1495</v>
      </c>
      <c r="G187" s="180" t="s">
        <v>1482</v>
      </c>
      <c r="H187" s="180" t="s">
        <v>1496</v>
      </c>
      <c r="I187" s="365"/>
    </row>
    <row r="188" spans="1:9" x14ac:dyDescent="0.15">
      <c r="A188" s="180">
        <v>171</v>
      </c>
      <c r="B188" s="180" t="s">
        <v>255</v>
      </c>
      <c r="C188" s="180"/>
      <c r="D188" s="180" t="s">
        <v>1500</v>
      </c>
      <c r="E188" s="180" t="s">
        <v>1501</v>
      </c>
      <c r="F188" s="180" t="s">
        <v>1495</v>
      </c>
      <c r="G188" s="180" t="s">
        <v>278</v>
      </c>
      <c r="H188" s="180" t="s">
        <v>1496</v>
      </c>
      <c r="I188" s="365"/>
    </row>
    <row r="189" spans="1:9" x14ac:dyDescent="0.15">
      <c r="A189" s="180">
        <v>172</v>
      </c>
      <c r="B189" s="180" t="s">
        <v>255</v>
      </c>
      <c r="C189" s="180"/>
      <c r="D189" s="180" t="s">
        <v>267</v>
      </c>
      <c r="E189" s="180" t="s">
        <v>268</v>
      </c>
      <c r="F189" s="180" t="s">
        <v>1495</v>
      </c>
      <c r="G189" s="180" t="s">
        <v>278</v>
      </c>
      <c r="H189" s="180" t="s">
        <v>1496</v>
      </c>
      <c r="I189" s="365"/>
    </row>
    <row r="190" spans="1:9" x14ac:dyDescent="0.15">
      <c r="A190" s="180">
        <v>173</v>
      </c>
      <c r="B190" s="180" t="s">
        <v>255</v>
      </c>
      <c r="C190" s="180"/>
      <c r="D190" s="180" t="s">
        <v>1111</v>
      </c>
      <c r="E190" s="180" t="s">
        <v>1502</v>
      </c>
      <c r="F190" s="180" t="s">
        <v>766</v>
      </c>
      <c r="G190" s="180" t="s">
        <v>766</v>
      </c>
      <c r="H190" s="180" t="s">
        <v>1503</v>
      </c>
      <c r="I190" s="180"/>
    </row>
    <row r="191" spans="1:9" x14ac:dyDescent="0.15">
      <c r="A191" s="180">
        <v>174</v>
      </c>
      <c r="B191" s="180" t="s">
        <v>255</v>
      </c>
      <c r="C191" s="180"/>
      <c r="D191" s="180" t="s">
        <v>1113</v>
      </c>
      <c r="E191" s="180" t="s">
        <v>1504</v>
      </c>
      <c r="F191" s="180" t="s">
        <v>766</v>
      </c>
      <c r="G191" s="180" t="s">
        <v>766</v>
      </c>
      <c r="H191" s="180" t="s">
        <v>1503</v>
      </c>
      <c r="I191" s="180"/>
    </row>
    <row r="192" spans="1:9" x14ac:dyDescent="0.15">
      <c r="A192" s="180">
        <v>175</v>
      </c>
      <c r="B192" s="180" t="s">
        <v>255</v>
      </c>
      <c r="C192" s="180"/>
      <c r="D192" s="180" t="s">
        <v>1441</v>
      </c>
      <c r="E192" s="180" t="s">
        <v>1505</v>
      </c>
      <c r="F192" s="180" t="s">
        <v>766</v>
      </c>
      <c r="G192" s="180" t="s">
        <v>766</v>
      </c>
      <c r="H192" s="180" t="s">
        <v>1503</v>
      </c>
      <c r="I192" s="180"/>
    </row>
    <row r="193" spans="1:9" x14ac:dyDescent="0.15">
      <c r="A193" s="180">
        <v>176</v>
      </c>
      <c r="B193" s="180" t="s">
        <v>255</v>
      </c>
      <c r="C193" s="180"/>
      <c r="D193" s="180" t="s">
        <v>1443</v>
      </c>
      <c r="E193" s="180" t="s">
        <v>1506</v>
      </c>
      <c r="F193" s="180" t="s">
        <v>766</v>
      </c>
      <c r="G193" s="180" t="s">
        <v>766</v>
      </c>
      <c r="H193" s="180" t="s">
        <v>1503</v>
      </c>
      <c r="I193" s="180"/>
    </row>
    <row r="194" spans="1:9" x14ac:dyDescent="0.15">
      <c r="A194" s="180">
        <v>177</v>
      </c>
      <c r="B194" s="180" t="s">
        <v>255</v>
      </c>
      <c r="C194" s="180"/>
      <c r="D194" s="180" t="s">
        <v>1214</v>
      </c>
      <c r="E194" s="180" t="s">
        <v>1215</v>
      </c>
      <c r="F194" s="180" t="s">
        <v>618</v>
      </c>
      <c r="G194" s="180" t="s">
        <v>1507</v>
      </c>
      <c r="H194" s="180" t="s">
        <v>1216</v>
      </c>
      <c r="I194" s="180" t="s">
        <v>279</v>
      </c>
    </row>
    <row r="195" spans="1:9" x14ac:dyDescent="0.15">
      <c r="A195" s="180">
        <v>178</v>
      </c>
      <c r="B195" s="180" t="s">
        <v>255</v>
      </c>
      <c r="C195" s="180"/>
      <c r="D195" s="180" t="s">
        <v>1217</v>
      </c>
      <c r="E195" s="180" t="s">
        <v>270</v>
      </c>
      <c r="F195" s="180" t="s">
        <v>618</v>
      </c>
      <c r="G195" s="180" t="s">
        <v>649</v>
      </c>
      <c r="H195" s="180" t="s">
        <v>1216</v>
      </c>
      <c r="I195" s="180"/>
    </row>
    <row r="196" spans="1:9" x14ac:dyDescent="0.15">
      <c r="A196" s="180">
        <v>179</v>
      </c>
      <c r="B196" s="180" t="s">
        <v>255</v>
      </c>
      <c r="C196" s="180"/>
      <c r="D196" s="180" t="s">
        <v>1508</v>
      </c>
      <c r="E196" s="180" t="s">
        <v>1218</v>
      </c>
      <c r="F196" s="180" t="s">
        <v>618</v>
      </c>
      <c r="G196" s="180" t="s">
        <v>650</v>
      </c>
      <c r="H196" s="180" t="s">
        <v>1216</v>
      </c>
      <c r="I196" s="180"/>
    </row>
    <row r="197" spans="1:9" x14ac:dyDescent="0.15">
      <c r="A197" s="180">
        <v>180</v>
      </c>
      <c r="B197" s="180" t="s">
        <v>255</v>
      </c>
      <c r="C197" s="180"/>
      <c r="D197" s="180" t="s">
        <v>1219</v>
      </c>
      <c r="E197" s="180" t="s">
        <v>274</v>
      </c>
      <c r="F197" s="180" t="s">
        <v>618</v>
      </c>
      <c r="G197" s="180" t="s">
        <v>651</v>
      </c>
      <c r="H197" s="180" t="s">
        <v>1216</v>
      </c>
      <c r="I197" s="180"/>
    </row>
    <row r="198" spans="1:9" x14ac:dyDescent="0.15">
      <c r="A198" s="180">
        <v>181</v>
      </c>
      <c r="B198" s="180" t="s">
        <v>255</v>
      </c>
      <c r="C198" s="180"/>
      <c r="D198" s="180" t="s">
        <v>1220</v>
      </c>
      <c r="E198" s="180" t="s">
        <v>1441</v>
      </c>
      <c r="F198" s="180" t="s">
        <v>618</v>
      </c>
      <c r="G198" s="180" t="s">
        <v>1509</v>
      </c>
      <c r="H198" s="180" t="s">
        <v>279</v>
      </c>
      <c r="I198" s="180"/>
    </row>
    <row r="199" spans="1:9" x14ac:dyDescent="0.15">
      <c r="A199" s="180">
        <v>182</v>
      </c>
      <c r="B199" s="180" t="s">
        <v>255</v>
      </c>
      <c r="C199" s="180"/>
      <c r="D199" s="180" t="s">
        <v>1221</v>
      </c>
      <c r="E199" s="180" t="s">
        <v>1443</v>
      </c>
      <c r="F199" s="180" t="s">
        <v>618</v>
      </c>
      <c r="G199" s="180" t="s">
        <v>1510</v>
      </c>
      <c r="H199" s="180" t="s">
        <v>279</v>
      </c>
      <c r="I199" s="180"/>
    </row>
    <row r="200" spans="1:9" x14ac:dyDescent="0.15">
      <c r="A200" s="180">
        <v>183</v>
      </c>
      <c r="B200" s="180" t="s">
        <v>255</v>
      </c>
      <c r="C200" s="180"/>
      <c r="D200" s="180" t="s">
        <v>1222</v>
      </c>
      <c r="E200" s="180" t="s">
        <v>1223</v>
      </c>
      <c r="F200" s="180" t="s">
        <v>1224</v>
      </c>
      <c r="G200" s="180" t="s">
        <v>1224</v>
      </c>
      <c r="H200" s="180" t="s">
        <v>279</v>
      </c>
      <c r="I200" s="180" t="s">
        <v>1511</v>
      </c>
    </row>
    <row r="201" spans="1:9" x14ac:dyDescent="0.15">
      <c r="A201" s="180">
        <v>184</v>
      </c>
      <c r="B201" s="180" t="s">
        <v>255</v>
      </c>
      <c r="C201" s="180"/>
      <c r="D201" s="180" t="s">
        <v>1214</v>
      </c>
      <c r="E201" s="180" t="s">
        <v>1215</v>
      </c>
      <c r="F201" s="180" t="s">
        <v>618</v>
      </c>
      <c r="G201" s="180" t="s">
        <v>618</v>
      </c>
      <c r="H201" s="180" t="s">
        <v>1512</v>
      </c>
      <c r="I201" s="180"/>
    </row>
    <row r="202" spans="1:9" x14ac:dyDescent="0.15">
      <c r="A202" s="180">
        <v>185</v>
      </c>
      <c r="B202" s="180" t="s">
        <v>255</v>
      </c>
      <c r="C202" s="180"/>
      <c r="D202" s="180" t="s">
        <v>1217</v>
      </c>
      <c r="E202" s="180" t="s">
        <v>270</v>
      </c>
      <c r="F202" s="180" t="s">
        <v>618</v>
      </c>
      <c r="G202" s="180" t="s">
        <v>618</v>
      </c>
      <c r="H202" s="180" t="s">
        <v>1512</v>
      </c>
      <c r="I202" s="180"/>
    </row>
    <row r="203" spans="1:9" x14ac:dyDescent="0.15">
      <c r="A203" s="180">
        <v>186</v>
      </c>
      <c r="B203" s="180" t="s">
        <v>255</v>
      </c>
      <c r="C203" s="180"/>
      <c r="D203" s="180" t="s">
        <v>1513</v>
      </c>
      <c r="E203" s="180" t="s">
        <v>1218</v>
      </c>
      <c r="F203" s="180" t="s">
        <v>618</v>
      </c>
      <c r="G203" s="180" t="s">
        <v>618</v>
      </c>
      <c r="H203" s="180" t="s">
        <v>1512</v>
      </c>
      <c r="I203" s="180"/>
    </row>
    <row r="204" spans="1:9" x14ac:dyDescent="0.15">
      <c r="A204" s="180">
        <v>187</v>
      </c>
      <c r="B204" s="180" t="s">
        <v>255</v>
      </c>
      <c r="C204" s="180"/>
      <c r="D204" s="180" t="s">
        <v>1514</v>
      </c>
      <c r="E204" s="180" t="s">
        <v>274</v>
      </c>
      <c r="F204" s="180" t="s">
        <v>618</v>
      </c>
      <c r="G204" s="180" t="s">
        <v>618</v>
      </c>
      <c r="H204" s="180" t="s">
        <v>1512</v>
      </c>
      <c r="I204" s="180"/>
    </row>
    <row r="205" spans="1:9" x14ac:dyDescent="0.15">
      <c r="A205" s="180">
        <v>188</v>
      </c>
      <c r="B205" s="180" t="s">
        <v>255</v>
      </c>
      <c r="C205" s="180"/>
      <c r="D205" s="180" t="s">
        <v>1515</v>
      </c>
      <c r="E205" s="180" t="s">
        <v>1508</v>
      </c>
      <c r="F205" s="180" t="s">
        <v>618</v>
      </c>
      <c r="G205" s="180" t="s">
        <v>618</v>
      </c>
      <c r="H205" s="180" t="s">
        <v>1512</v>
      </c>
      <c r="I205" s="180"/>
    </row>
    <row r="206" spans="1:9" x14ac:dyDescent="0.15">
      <c r="A206" s="180">
        <v>189</v>
      </c>
      <c r="B206" s="180" t="s">
        <v>255</v>
      </c>
      <c r="C206" s="180"/>
      <c r="D206" s="180" t="s">
        <v>1516</v>
      </c>
      <c r="E206" s="180" t="s">
        <v>1219</v>
      </c>
      <c r="F206" s="180" t="s">
        <v>618</v>
      </c>
      <c r="G206" s="180" t="s">
        <v>618</v>
      </c>
      <c r="H206" s="180" t="s">
        <v>1512</v>
      </c>
      <c r="I206" s="180"/>
    </row>
    <row r="207" spans="1:9" x14ac:dyDescent="0.15">
      <c r="A207" s="180">
        <v>190</v>
      </c>
      <c r="B207" s="180" t="s">
        <v>255</v>
      </c>
      <c r="C207" s="180"/>
      <c r="D207" s="180" t="s">
        <v>1517</v>
      </c>
      <c r="E207" s="180" t="s">
        <v>1110</v>
      </c>
      <c r="F207" s="180" t="s">
        <v>618</v>
      </c>
      <c r="G207" s="180" t="s">
        <v>766</v>
      </c>
      <c r="H207" s="180" t="s">
        <v>1512</v>
      </c>
      <c r="I207" s="180"/>
    </row>
    <row r="208" spans="1:9" x14ac:dyDescent="0.15">
      <c r="A208" s="180">
        <v>191</v>
      </c>
      <c r="B208" s="180" t="s">
        <v>255</v>
      </c>
      <c r="C208" s="180"/>
      <c r="D208" s="180" t="s">
        <v>1518</v>
      </c>
      <c r="E208" s="180" t="s">
        <v>1112</v>
      </c>
      <c r="F208" s="180" t="s">
        <v>618</v>
      </c>
      <c r="G208" s="180" t="s">
        <v>766</v>
      </c>
      <c r="H208" s="180" t="s">
        <v>1512</v>
      </c>
      <c r="I208" s="180"/>
    </row>
    <row r="209" spans="1:9" x14ac:dyDescent="0.15">
      <c r="A209" s="180">
        <v>192</v>
      </c>
      <c r="B209" s="180" t="s">
        <v>255</v>
      </c>
      <c r="C209" s="180"/>
      <c r="D209" s="180" t="s">
        <v>1519</v>
      </c>
      <c r="E209" s="180" t="s">
        <v>1114</v>
      </c>
      <c r="F209" s="180" t="s">
        <v>618</v>
      </c>
      <c r="G209" s="180" t="s">
        <v>766</v>
      </c>
      <c r="H209" s="180" t="s">
        <v>1512</v>
      </c>
      <c r="I209" s="180"/>
    </row>
    <row r="210" spans="1:9" x14ac:dyDescent="0.15">
      <c r="A210" s="180">
        <v>193</v>
      </c>
      <c r="B210" s="180" t="s">
        <v>255</v>
      </c>
      <c r="C210" s="180"/>
      <c r="D210" s="180" t="s">
        <v>1520</v>
      </c>
      <c r="E210" s="180" t="s">
        <v>1115</v>
      </c>
      <c r="F210" s="180" t="s">
        <v>618</v>
      </c>
      <c r="G210" s="180" t="s">
        <v>766</v>
      </c>
      <c r="H210" s="180" t="s">
        <v>1512</v>
      </c>
      <c r="I210" s="180"/>
    </row>
    <row r="211" spans="1:9" x14ac:dyDescent="0.15">
      <c r="A211" s="180">
        <v>194</v>
      </c>
      <c r="B211" s="180" t="s">
        <v>255</v>
      </c>
      <c r="C211" s="180"/>
      <c r="D211" s="180" t="s">
        <v>1225</v>
      </c>
      <c r="E211" s="180" t="s">
        <v>1215</v>
      </c>
      <c r="F211" s="180" t="s">
        <v>1213</v>
      </c>
      <c r="G211" s="180" t="s">
        <v>618</v>
      </c>
      <c r="H211" s="180" t="s">
        <v>1521</v>
      </c>
      <c r="I211" s="180"/>
    </row>
    <row r="212" spans="1:9" x14ac:dyDescent="0.15">
      <c r="A212" s="180">
        <v>195</v>
      </c>
      <c r="B212" s="180" t="s">
        <v>255</v>
      </c>
      <c r="C212" s="180"/>
      <c r="D212" s="180" t="s">
        <v>1227</v>
      </c>
      <c r="E212" s="180" t="s">
        <v>270</v>
      </c>
      <c r="F212" s="180" t="s">
        <v>1213</v>
      </c>
      <c r="G212" s="180" t="s">
        <v>618</v>
      </c>
      <c r="H212" s="180" t="s">
        <v>1521</v>
      </c>
      <c r="I212" s="180"/>
    </row>
    <row r="213" spans="1:9" x14ac:dyDescent="0.15">
      <c r="A213" s="180">
        <v>196</v>
      </c>
      <c r="B213" s="180" t="s">
        <v>255</v>
      </c>
      <c r="C213" s="180"/>
      <c r="D213" s="180" t="s">
        <v>1522</v>
      </c>
      <c r="E213" s="180" t="s">
        <v>1218</v>
      </c>
      <c r="F213" s="180" t="s">
        <v>1213</v>
      </c>
      <c r="G213" s="180" t="s">
        <v>618</v>
      </c>
      <c r="H213" s="180" t="s">
        <v>1521</v>
      </c>
      <c r="I213" s="180"/>
    </row>
    <row r="214" spans="1:9" x14ac:dyDescent="0.15">
      <c r="A214" s="180">
        <v>197</v>
      </c>
      <c r="B214" s="180" t="s">
        <v>255</v>
      </c>
      <c r="C214" s="180"/>
      <c r="D214" s="180" t="s">
        <v>1229</v>
      </c>
      <c r="E214" s="180" t="s">
        <v>274</v>
      </c>
      <c r="F214" s="180" t="s">
        <v>1213</v>
      </c>
      <c r="G214" s="180" t="s">
        <v>618</v>
      </c>
      <c r="H214" s="180" t="s">
        <v>1521</v>
      </c>
      <c r="I214" s="180"/>
    </row>
    <row r="215" spans="1:9" x14ac:dyDescent="0.15">
      <c r="A215" s="180">
        <v>198</v>
      </c>
      <c r="B215" s="180" t="s">
        <v>255</v>
      </c>
      <c r="C215" s="180"/>
      <c r="D215" s="180" t="s">
        <v>1225</v>
      </c>
      <c r="E215" s="180" t="s">
        <v>1215</v>
      </c>
      <c r="F215" s="180" t="s">
        <v>1523</v>
      </c>
      <c r="G215" s="180" t="s">
        <v>618</v>
      </c>
      <c r="H215" s="180" t="s">
        <v>1524</v>
      </c>
      <c r="I215" s="180"/>
    </row>
    <row r="216" spans="1:9" x14ac:dyDescent="0.15">
      <c r="A216" s="180">
        <v>199</v>
      </c>
      <c r="B216" s="180" t="s">
        <v>255</v>
      </c>
      <c r="C216" s="180"/>
      <c r="D216" s="180" t="s">
        <v>1227</v>
      </c>
      <c r="E216" s="180" t="s">
        <v>270</v>
      </c>
      <c r="F216" s="180" t="s">
        <v>653</v>
      </c>
      <c r="G216" s="180" t="s">
        <v>618</v>
      </c>
      <c r="H216" s="180" t="s">
        <v>1524</v>
      </c>
      <c r="I216" s="180"/>
    </row>
    <row r="217" spans="1:9" x14ac:dyDescent="0.15">
      <c r="A217" s="180">
        <v>200</v>
      </c>
      <c r="B217" s="180" t="s">
        <v>255</v>
      </c>
      <c r="C217" s="180"/>
      <c r="D217" s="180" t="s">
        <v>1231</v>
      </c>
      <c r="E217" s="180" t="s">
        <v>1218</v>
      </c>
      <c r="F217" s="180" t="s">
        <v>654</v>
      </c>
      <c r="G217" s="180" t="s">
        <v>618</v>
      </c>
      <c r="H217" s="180" t="s">
        <v>1524</v>
      </c>
      <c r="I217" s="180"/>
    </row>
    <row r="218" spans="1:9" x14ac:dyDescent="0.15">
      <c r="A218" s="180">
        <v>201</v>
      </c>
      <c r="B218" s="180" t="s">
        <v>255</v>
      </c>
      <c r="C218" s="180"/>
      <c r="D218" s="180" t="s">
        <v>1229</v>
      </c>
      <c r="E218" s="180" t="s">
        <v>274</v>
      </c>
      <c r="F218" s="180" t="s">
        <v>655</v>
      </c>
      <c r="G218" s="180" t="s">
        <v>618</v>
      </c>
      <c r="H218" s="180" t="s">
        <v>1524</v>
      </c>
      <c r="I218" s="180"/>
    </row>
    <row r="219" spans="1:9" x14ac:dyDescent="0.15">
      <c r="A219" s="180">
        <v>202</v>
      </c>
      <c r="B219" s="180" t="s">
        <v>255</v>
      </c>
      <c r="C219" s="180"/>
      <c r="D219" s="180" t="s">
        <v>1233</v>
      </c>
      <c r="E219" s="180" t="s">
        <v>1234</v>
      </c>
      <c r="F219" s="180" t="s">
        <v>1235</v>
      </c>
      <c r="G219" s="180" t="s">
        <v>1236</v>
      </c>
      <c r="H219" s="180" t="s">
        <v>1237</v>
      </c>
      <c r="I219" s="180" t="s">
        <v>1525</v>
      </c>
    </row>
    <row r="220" spans="1:9" x14ac:dyDescent="0.15">
      <c r="A220" s="180">
        <v>203</v>
      </c>
      <c r="B220" s="180" t="s">
        <v>255</v>
      </c>
      <c r="C220" s="180"/>
      <c r="D220" s="180" t="s">
        <v>1239</v>
      </c>
      <c r="E220" s="180" t="s">
        <v>517</v>
      </c>
      <c r="F220" s="180" t="s">
        <v>657</v>
      </c>
      <c r="G220" s="180" t="s">
        <v>1236</v>
      </c>
      <c r="H220" s="180" t="s">
        <v>1237</v>
      </c>
      <c r="I220" s="180"/>
    </row>
    <row r="221" spans="1:9" x14ac:dyDescent="0.15">
      <c r="A221" s="180">
        <v>204</v>
      </c>
      <c r="B221" s="180" t="s">
        <v>255</v>
      </c>
      <c r="C221" s="180"/>
      <c r="D221" s="180" t="s">
        <v>555</v>
      </c>
      <c r="E221" s="180" t="s">
        <v>1241</v>
      </c>
      <c r="F221" s="180" t="s">
        <v>658</v>
      </c>
      <c r="G221" s="180" t="s">
        <v>1236</v>
      </c>
      <c r="H221" s="180" t="s">
        <v>1237</v>
      </c>
      <c r="I221" s="180"/>
    </row>
    <row r="222" spans="1:9" x14ac:dyDescent="0.15">
      <c r="A222" s="180">
        <v>205</v>
      </c>
      <c r="B222" s="180" t="s">
        <v>255</v>
      </c>
      <c r="C222" s="180"/>
      <c r="D222" s="180" t="s">
        <v>1243</v>
      </c>
      <c r="E222" s="180" t="s">
        <v>1244</v>
      </c>
      <c r="F222" s="180" t="s">
        <v>659</v>
      </c>
      <c r="G222" s="180" t="s">
        <v>1236</v>
      </c>
      <c r="H222" s="180" t="s">
        <v>1237</v>
      </c>
      <c r="I222" s="180"/>
    </row>
    <row r="223" spans="1:9" x14ac:dyDescent="0.15">
      <c r="A223" s="180">
        <v>206</v>
      </c>
      <c r="B223" s="180" t="s">
        <v>255</v>
      </c>
      <c r="C223" s="180"/>
      <c r="D223" s="180" t="s">
        <v>1233</v>
      </c>
      <c r="E223" s="180" t="s">
        <v>1246</v>
      </c>
      <c r="F223" s="180" t="s">
        <v>1247</v>
      </c>
      <c r="G223" s="180" t="s">
        <v>278</v>
      </c>
      <c r="H223" s="180" t="s">
        <v>1526</v>
      </c>
      <c r="I223" s="180"/>
    </row>
    <row r="224" spans="1:9" x14ac:dyDescent="0.15">
      <c r="A224" s="180">
        <v>207</v>
      </c>
      <c r="B224" s="180" t="s">
        <v>255</v>
      </c>
      <c r="C224" s="180"/>
      <c r="D224" s="180" t="s">
        <v>1239</v>
      </c>
      <c r="E224" s="180" t="s">
        <v>1249</v>
      </c>
      <c r="F224" s="180" t="s">
        <v>661</v>
      </c>
      <c r="G224" s="180" t="s">
        <v>278</v>
      </c>
      <c r="H224" s="180" t="s">
        <v>1526</v>
      </c>
      <c r="I224" s="180"/>
    </row>
    <row r="225" spans="1:9" x14ac:dyDescent="0.15">
      <c r="A225" s="180">
        <v>208</v>
      </c>
      <c r="B225" s="180" t="s">
        <v>255</v>
      </c>
      <c r="C225" s="180"/>
      <c r="D225" s="180" t="s">
        <v>555</v>
      </c>
      <c r="E225" s="180" t="s">
        <v>1251</v>
      </c>
      <c r="F225" s="180" t="s">
        <v>662</v>
      </c>
      <c r="G225" s="180" t="s">
        <v>278</v>
      </c>
      <c r="H225" s="180" t="s">
        <v>1526</v>
      </c>
      <c r="I225" s="180"/>
    </row>
    <row r="226" spans="1:9" x14ac:dyDescent="0.15">
      <c r="A226" s="180">
        <v>209</v>
      </c>
      <c r="B226" s="180" t="s">
        <v>255</v>
      </c>
      <c r="C226" s="180"/>
      <c r="D226" s="180" t="s">
        <v>1243</v>
      </c>
      <c r="E226" s="180" t="s">
        <v>1253</v>
      </c>
      <c r="F226" s="180" t="s">
        <v>663</v>
      </c>
      <c r="G226" s="180" t="s">
        <v>278</v>
      </c>
      <c r="H226" s="180" t="s">
        <v>1526</v>
      </c>
      <c r="I226" s="180"/>
    </row>
    <row r="227" spans="1:9" x14ac:dyDescent="0.15">
      <c r="A227" s="180">
        <v>210</v>
      </c>
      <c r="B227" s="180" t="s">
        <v>255</v>
      </c>
      <c r="C227" s="180"/>
      <c r="D227" s="180" t="s">
        <v>1225</v>
      </c>
      <c r="E227" s="180" t="s">
        <v>1215</v>
      </c>
      <c r="F227" s="180" t="s">
        <v>530</v>
      </c>
      <c r="G227" s="180" t="s">
        <v>618</v>
      </c>
      <c r="H227" s="180" t="s">
        <v>1526</v>
      </c>
      <c r="I227" s="180"/>
    </row>
    <row r="228" spans="1:9" x14ac:dyDescent="0.15">
      <c r="A228" s="180">
        <v>211</v>
      </c>
      <c r="B228" s="180" t="s">
        <v>255</v>
      </c>
      <c r="C228" s="180"/>
      <c r="D228" s="180" t="s">
        <v>1227</v>
      </c>
      <c r="E228" s="180" t="s">
        <v>270</v>
      </c>
      <c r="F228" s="180" t="s">
        <v>531</v>
      </c>
      <c r="G228" s="180" t="s">
        <v>618</v>
      </c>
      <c r="H228" s="180" t="s">
        <v>1526</v>
      </c>
      <c r="I228" s="180"/>
    </row>
    <row r="229" spans="1:9" x14ac:dyDescent="0.15">
      <c r="A229" s="180">
        <v>212</v>
      </c>
      <c r="B229" s="180" t="s">
        <v>255</v>
      </c>
      <c r="C229" s="180"/>
      <c r="D229" s="180" t="s">
        <v>1231</v>
      </c>
      <c r="E229" s="180" t="s">
        <v>1218</v>
      </c>
      <c r="F229" s="180" t="s">
        <v>528</v>
      </c>
      <c r="G229" s="180" t="s">
        <v>618</v>
      </c>
      <c r="H229" s="180" t="s">
        <v>1526</v>
      </c>
      <c r="I229" s="180"/>
    </row>
    <row r="230" spans="1:9" x14ac:dyDescent="0.15">
      <c r="A230" s="180">
        <v>213</v>
      </c>
      <c r="B230" s="180" t="s">
        <v>255</v>
      </c>
      <c r="C230" s="180"/>
      <c r="D230" s="180" t="s">
        <v>1229</v>
      </c>
      <c r="E230" s="180" t="s">
        <v>274</v>
      </c>
      <c r="F230" s="180" t="s">
        <v>529</v>
      </c>
      <c r="G230" s="180" t="s">
        <v>618</v>
      </c>
      <c r="H230" s="180" t="s">
        <v>1526</v>
      </c>
      <c r="I230" s="180"/>
    </row>
    <row r="231" spans="1:9" x14ac:dyDescent="0.15">
      <c r="A231" s="180">
        <v>214</v>
      </c>
      <c r="B231" s="180" t="s">
        <v>255</v>
      </c>
      <c r="C231" s="180"/>
      <c r="D231" s="180" t="s">
        <v>1233</v>
      </c>
      <c r="E231" s="180" t="s">
        <v>1246</v>
      </c>
      <c r="F231" s="180" t="s">
        <v>1247</v>
      </c>
      <c r="G231" s="180" t="s">
        <v>278</v>
      </c>
      <c r="H231" s="180" t="s">
        <v>1255</v>
      </c>
      <c r="I231" s="180" t="s">
        <v>1525</v>
      </c>
    </row>
    <row r="232" spans="1:9" x14ac:dyDescent="0.15">
      <c r="A232" s="180">
        <v>215</v>
      </c>
      <c r="B232" s="180" t="s">
        <v>255</v>
      </c>
      <c r="C232" s="180"/>
      <c r="D232" s="180" t="s">
        <v>1239</v>
      </c>
      <c r="E232" s="180" t="s">
        <v>1249</v>
      </c>
      <c r="F232" s="180" t="s">
        <v>661</v>
      </c>
      <c r="G232" s="180" t="s">
        <v>278</v>
      </c>
      <c r="H232" s="180" t="s">
        <v>1255</v>
      </c>
      <c r="I232" s="180"/>
    </row>
    <row r="233" spans="1:9" x14ac:dyDescent="0.15">
      <c r="A233" s="180">
        <v>216</v>
      </c>
      <c r="B233" s="180" t="s">
        <v>255</v>
      </c>
      <c r="C233" s="180"/>
      <c r="D233" s="180" t="s">
        <v>555</v>
      </c>
      <c r="E233" s="180" t="s">
        <v>1251</v>
      </c>
      <c r="F233" s="180" t="s">
        <v>662</v>
      </c>
      <c r="G233" s="180" t="s">
        <v>278</v>
      </c>
      <c r="H233" s="180" t="s">
        <v>1255</v>
      </c>
      <c r="I233" s="180"/>
    </row>
    <row r="234" spans="1:9" x14ac:dyDescent="0.15">
      <c r="A234" s="180">
        <v>217</v>
      </c>
      <c r="B234" s="180" t="s">
        <v>255</v>
      </c>
      <c r="C234" s="180"/>
      <c r="D234" s="180" t="s">
        <v>1243</v>
      </c>
      <c r="E234" s="180" t="s">
        <v>1253</v>
      </c>
      <c r="F234" s="180" t="s">
        <v>663</v>
      </c>
      <c r="G234" s="180" t="s">
        <v>278</v>
      </c>
      <c r="H234" s="180" t="s">
        <v>1255</v>
      </c>
      <c r="I234" s="180"/>
    </row>
    <row r="235" spans="1:9" x14ac:dyDescent="0.15">
      <c r="A235" s="180">
        <v>218</v>
      </c>
      <c r="B235" s="180" t="s">
        <v>255</v>
      </c>
      <c r="C235" s="180"/>
      <c r="D235" s="180" t="s">
        <v>1225</v>
      </c>
      <c r="E235" s="180" t="s">
        <v>1215</v>
      </c>
      <c r="F235" s="180" t="s">
        <v>1523</v>
      </c>
      <c r="G235" s="180" t="s">
        <v>618</v>
      </c>
      <c r="H235" s="180" t="s">
        <v>1255</v>
      </c>
      <c r="I235" s="180"/>
    </row>
    <row r="236" spans="1:9" x14ac:dyDescent="0.15">
      <c r="A236" s="180">
        <v>219</v>
      </c>
      <c r="B236" s="180" t="s">
        <v>255</v>
      </c>
      <c r="C236" s="180"/>
      <c r="D236" s="180" t="s">
        <v>1227</v>
      </c>
      <c r="E236" s="180" t="s">
        <v>270</v>
      </c>
      <c r="F236" s="180" t="s">
        <v>653</v>
      </c>
      <c r="G236" s="180" t="s">
        <v>618</v>
      </c>
      <c r="H236" s="180" t="s">
        <v>1255</v>
      </c>
      <c r="I236" s="180"/>
    </row>
    <row r="237" spans="1:9" x14ac:dyDescent="0.15">
      <c r="A237" s="180">
        <v>220</v>
      </c>
      <c r="B237" s="180" t="s">
        <v>255</v>
      </c>
      <c r="C237" s="180"/>
      <c r="D237" s="180" t="s">
        <v>1231</v>
      </c>
      <c r="E237" s="180" t="s">
        <v>1218</v>
      </c>
      <c r="F237" s="180" t="s">
        <v>654</v>
      </c>
      <c r="G237" s="180" t="s">
        <v>618</v>
      </c>
      <c r="H237" s="180" t="s">
        <v>1255</v>
      </c>
      <c r="I237" s="180"/>
    </row>
    <row r="238" spans="1:9" x14ac:dyDescent="0.15">
      <c r="A238" s="180">
        <v>221</v>
      </c>
      <c r="B238" s="180" t="s">
        <v>255</v>
      </c>
      <c r="C238" s="180"/>
      <c r="D238" s="180" t="s">
        <v>1229</v>
      </c>
      <c r="E238" s="180" t="s">
        <v>274</v>
      </c>
      <c r="F238" s="180" t="s">
        <v>655</v>
      </c>
      <c r="G238" s="180" t="s">
        <v>618</v>
      </c>
      <c r="H238" s="180" t="s">
        <v>1255</v>
      </c>
      <c r="I238" s="180"/>
    </row>
    <row r="239" spans="1:9" x14ac:dyDescent="0.15">
      <c r="A239" s="180">
        <v>222</v>
      </c>
      <c r="B239" s="180" t="s">
        <v>255</v>
      </c>
      <c r="C239" s="180"/>
      <c r="D239" s="180" t="s">
        <v>1527</v>
      </c>
      <c r="E239" s="180" t="s">
        <v>257</v>
      </c>
      <c r="F239" s="180" t="s">
        <v>1213</v>
      </c>
      <c r="G239" s="180" t="s">
        <v>278</v>
      </c>
      <c r="H239" s="180" t="s">
        <v>1255</v>
      </c>
      <c r="I239" s="180"/>
    </row>
    <row r="240" spans="1:9" x14ac:dyDescent="0.15">
      <c r="A240" s="180">
        <v>223</v>
      </c>
      <c r="B240" s="180" t="s">
        <v>255</v>
      </c>
      <c r="C240" s="180"/>
      <c r="D240" s="180" t="s">
        <v>1528</v>
      </c>
      <c r="E240" s="180" t="s">
        <v>273</v>
      </c>
      <c r="F240" s="180" t="s">
        <v>1213</v>
      </c>
      <c r="G240" s="180" t="s">
        <v>278</v>
      </c>
      <c r="H240" s="180" t="s">
        <v>1255</v>
      </c>
      <c r="I240" s="180"/>
    </row>
    <row r="241" spans="1:9" x14ac:dyDescent="0.15">
      <c r="A241" s="180">
        <v>224</v>
      </c>
      <c r="B241" s="180" t="s">
        <v>255</v>
      </c>
      <c r="C241" s="180"/>
      <c r="D241" s="180" t="s">
        <v>1256</v>
      </c>
      <c r="E241" s="180" t="s">
        <v>1198</v>
      </c>
      <c r="F241" s="180" t="s">
        <v>1213</v>
      </c>
      <c r="G241" s="180" t="s">
        <v>278</v>
      </c>
      <c r="H241" s="180" t="s">
        <v>1255</v>
      </c>
      <c r="I241" s="180"/>
    </row>
    <row r="242" spans="1:9" x14ac:dyDescent="0.15">
      <c r="A242" s="180">
        <v>225</v>
      </c>
      <c r="B242" s="180" t="s">
        <v>255</v>
      </c>
      <c r="C242" s="180"/>
      <c r="D242" s="180" t="s">
        <v>1258</v>
      </c>
      <c r="E242" s="180" t="s">
        <v>275</v>
      </c>
      <c r="F242" s="180" t="s">
        <v>1213</v>
      </c>
      <c r="G242" s="180" t="s">
        <v>278</v>
      </c>
      <c r="H242" s="180" t="s">
        <v>1255</v>
      </c>
      <c r="I242" s="180"/>
    </row>
    <row r="243" spans="1:9" x14ac:dyDescent="0.15">
      <c r="A243" s="180">
        <v>226</v>
      </c>
      <c r="B243" s="180" t="s">
        <v>255</v>
      </c>
      <c r="C243" s="180"/>
      <c r="D243" s="180" t="s">
        <v>288</v>
      </c>
      <c r="E243" s="180" t="s">
        <v>1534</v>
      </c>
      <c r="F243" s="180" t="s">
        <v>1529</v>
      </c>
      <c r="G243" s="180" t="s">
        <v>615</v>
      </c>
      <c r="H243" s="180" t="s">
        <v>1535</v>
      </c>
      <c r="I243" s="180"/>
    </row>
    <row r="244" spans="1:9" x14ac:dyDescent="0.15">
      <c r="A244" s="180">
        <v>227</v>
      </c>
      <c r="B244" s="180" t="s">
        <v>255</v>
      </c>
      <c r="C244" s="180"/>
      <c r="D244" s="180" t="s">
        <v>1530</v>
      </c>
      <c r="E244" s="180" t="s">
        <v>1536</v>
      </c>
      <c r="F244" s="180" t="s">
        <v>1531</v>
      </c>
      <c r="G244" s="180" t="s">
        <v>615</v>
      </c>
      <c r="H244" s="180" t="s">
        <v>1535</v>
      </c>
      <c r="I244" s="180"/>
    </row>
    <row r="245" spans="1:9" x14ac:dyDescent="0.15">
      <c r="A245" s="180">
        <v>228</v>
      </c>
      <c r="B245" s="180" t="s">
        <v>255</v>
      </c>
      <c r="C245" s="180"/>
      <c r="D245" s="180" t="s">
        <v>1537</v>
      </c>
      <c r="E245" s="180" t="s">
        <v>1538</v>
      </c>
      <c r="F245" s="180" t="s">
        <v>278</v>
      </c>
      <c r="G245" s="180" t="s">
        <v>615</v>
      </c>
      <c r="H245" s="180" t="s">
        <v>1535</v>
      </c>
      <c r="I245" s="180"/>
    </row>
    <row r="246" spans="1:9" x14ac:dyDescent="0.15">
      <c r="A246" s="180">
        <v>229</v>
      </c>
      <c r="B246" s="180" t="s">
        <v>255</v>
      </c>
      <c r="C246" s="180"/>
      <c r="D246" s="180" t="s">
        <v>1539</v>
      </c>
      <c r="E246" s="180" t="s">
        <v>292</v>
      </c>
      <c r="F246" s="180" t="s">
        <v>278</v>
      </c>
      <c r="G246" s="180" t="s">
        <v>615</v>
      </c>
      <c r="H246" s="180" t="s">
        <v>1535</v>
      </c>
      <c r="I246" s="180"/>
    </row>
    <row r="247" spans="1:9" x14ac:dyDescent="0.15">
      <c r="A247" s="180">
        <v>230</v>
      </c>
      <c r="B247" s="180" t="s">
        <v>255</v>
      </c>
      <c r="C247" s="180"/>
      <c r="D247" s="180" t="s">
        <v>1540</v>
      </c>
      <c r="E247" s="180" t="s">
        <v>1541</v>
      </c>
      <c r="F247" s="180" t="s">
        <v>278</v>
      </c>
      <c r="G247" s="180" t="s">
        <v>615</v>
      </c>
      <c r="H247" s="180" t="s">
        <v>1535</v>
      </c>
      <c r="I247" s="180"/>
    </row>
    <row r="248" spans="1:9" x14ac:dyDescent="0.15">
      <c r="A248" s="180">
        <v>231</v>
      </c>
      <c r="B248" s="180" t="s">
        <v>255</v>
      </c>
      <c r="C248" s="180"/>
      <c r="D248" s="180" t="s">
        <v>1532</v>
      </c>
      <c r="E248" s="180" t="s">
        <v>1542</v>
      </c>
      <c r="F248" s="180" t="s">
        <v>278</v>
      </c>
      <c r="G248" s="180" t="s">
        <v>615</v>
      </c>
      <c r="H248" s="180" t="s">
        <v>1535</v>
      </c>
      <c r="I248" s="180"/>
    </row>
    <row r="249" spans="1:9" x14ac:dyDescent="0.15">
      <c r="A249" s="180">
        <v>232</v>
      </c>
      <c r="B249" s="180" t="s">
        <v>255</v>
      </c>
      <c r="C249" s="180"/>
      <c r="D249" s="180" t="s">
        <v>1543</v>
      </c>
      <c r="E249" s="180" t="s">
        <v>291</v>
      </c>
      <c r="F249" s="180" t="s">
        <v>278</v>
      </c>
      <c r="G249" s="180" t="s">
        <v>615</v>
      </c>
      <c r="H249" s="180" t="s">
        <v>1535</v>
      </c>
      <c r="I249" s="180"/>
    </row>
    <row r="250" spans="1:9" x14ac:dyDescent="0.15">
      <c r="A250" s="180">
        <v>233</v>
      </c>
      <c r="B250" s="180" t="s">
        <v>255</v>
      </c>
      <c r="C250" s="180"/>
      <c r="D250" s="180" t="s">
        <v>1533</v>
      </c>
      <c r="E250" s="180" t="s">
        <v>1544</v>
      </c>
      <c r="F250" s="180" t="s">
        <v>278</v>
      </c>
      <c r="G250" s="180" t="s">
        <v>615</v>
      </c>
      <c r="H250" s="180" t="s">
        <v>1535</v>
      </c>
      <c r="I250" s="180"/>
    </row>
    <row r="251" spans="1:9" x14ac:dyDescent="0.15">
      <c r="A251" s="180">
        <v>234</v>
      </c>
      <c r="B251" s="180" t="s">
        <v>255</v>
      </c>
      <c r="C251" s="180"/>
      <c r="D251" s="180" t="s">
        <v>1138</v>
      </c>
      <c r="E251" s="180" t="s">
        <v>1545</v>
      </c>
      <c r="F251" s="180" t="s">
        <v>616</v>
      </c>
      <c r="G251" s="180" t="s">
        <v>618</v>
      </c>
      <c r="H251" s="180" t="s">
        <v>1546</v>
      </c>
      <c r="I251" s="180"/>
    </row>
    <row r="252" spans="1:9" x14ac:dyDescent="0.15">
      <c r="A252" s="180">
        <v>235</v>
      </c>
      <c r="B252" s="180" t="s">
        <v>255</v>
      </c>
      <c r="C252" s="180"/>
      <c r="D252" s="180" t="s">
        <v>1547</v>
      </c>
      <c r="E252" s="180" t="s">
        <v>1548</v>
      </c>
      <c r="F252" s="180" t="s">
        <v>617</v>
      </c>
      <c r="G252" s="180" t="s">
        <v>618</v>
      </c>
      <c r="H252" s="180" t="s">
        <v>1546</v>
      </c>
      <c r="I252" s="180"/>
    </row>
    <row r="253" spans="1:9" x14ac:dyDescent="0.15">
      <c r="A253" s="180">
        <v>236</v>
      </c>
      <c r="B253" s="180" t="s">
        <v>255</v>
      </c>
      <c r="C253" s="180"/>
      <c r="D253" s="180" t="s">
        <v>1138</v>
      </c>
      <c r="E253" s="180" t="s">
        <v>1549</v>
      </c>
      <c r="F253" s="180" t="s">
        <v>766</v>
      </c>
      <c r="G253" s="180" t="s">
        <v>618</v>
      </c>
      <c r="H253" s="180" t="s">
        <v>1550</v>
      </c>
      <c r="I253" s="180"/>
    </row>
    <row r="254" spans="1:9" x14ac:dyDescent="0.15">
      <c r="A254" s="180">
        <v>237</v>
      </c>
      <c r="B254" s="180" t="s">
        <v>255</v>
      </c>
      <c r="C254" s="180"/>
      <c r="D254" s="180" t="s">
        <v>1551</v>
      </c>
      <c r="E254" s="180" t="s">
        <v>1552</v>
      </c>
      <c r="F254" s="180" t="s">
        <v>278</v>
      </c>
      <c r="G254" s="180" t="s">
        <v>618</v>
      </c>
      <c r="H254" s="180" t="s">
        <v>1550</v>
      </c>
      <c r="I254" s="180"/>
    </row>
    <row r="255" spans="1:9" x14ac:dyDescent="0.15">
      <c r="A255" s="180">
        <v>238</v>
      </c>
      <c r="B255" s="180" t="s">
        <v>770</v>
      </c>
      <c r="C255" s="180"/>
      <c r="D255" s="180" t="s">
        <v>288</v>
      </c>
      <c r="E255" s="180" t="s">
        <v>1553</v>
      </c>
      <c r="F255" s="180" t="s">
        <v>1529</v>
      </c>
      <c r="G255" s="180" t="s">
        <v>618</v>
      </c>
      <c r="H255" s="180" t="s">
        <v>1554</v>
      </c>
      <c r="I255" s="180"/>
    </row>
    <row r="256" spans="1:9" x14ac:dyDescent="0.15">
      <c r="A256" s="180">
        <v>239</v>
      </c>
      <c r="B256" s="180" t="s">
        <v>770</v>
      </c>
      <c r="C256" s="180"/>
      <c r="D256" s="180" t="s">
        <v>1530</v>
      </c>
      <c r="E256" s="180" t="s">
        <v>1555</v>
      </c>
      <c r="F256" s="180" t="s">
        <v>1531</v>
      </c>
      <c r="G256" s="180" t="s">
        <v>618</v>
      </c>
      <c r="H256" s="180" t="s">
        <v>1554</v>
      </c>
      <c r="I256" s="180"/>
    </row>
    <row r="257" spans="1:9" x14ac:dyDescent="0.15">
      <c r="A257" s="180">
        <v>240</v>
      </c>
      <c r="B257" s="180" t="s">
        <v>255</v>
      </c>
      <c r="C257" s="180"/>
      <c r="D257" s="180" t="s">
        <v>1556</v>
      </c>
      <c r="E257" s="180" t="s">
        <v>1557</v>
      </c>
      <c r="F257" s="180" t="s">
        <v>278</v>
      </c>
      <c r="G257" s="180" t="s">
        <v>618</v>
      </c>
      <c r="H257" s="180" t="s">
        <v>523</v>
      </c>
      <c r="I257" s="180"/>
    </row>
    <row r="258" spans="1:9" x14ac:dyDescent="0.15">
      <c r="A258" s="180">
        <v>241</v>
      </c>
      <c r="B258" s="180" t="s">
        <v>255</v>
      </c>
      <c r="C258" s="180"/>
      <c r="D258" s="180" t="s">
        <v>259</v>
      </c>
      <c r="E258" s="180" t="s">
        <v>258</v>
      </c>
      <c r="F258" s="180" t="s">
        <v>278</v>
      </c>
      <c r="G258" s="180" t="s">
        <v>618</v>
      </c>
      <c r="H258" s="180" t="s">
        <v>523</v>
      </c>
      <c r="I258" s="180"/>
    </row>
    <row r="259" spans="1:9" x14ac:dyDescent="0.15">
      <c r="A259" s="180">
        <v>242</v>
      </c>
      <c r="B259" s="180" t="s">
        <v>255</v>
      </c>
      <c r="C259" s="180"/>
      <c r="D259" s="180" t="s">
        <v>1558</v>
      </c>
      <c r="E259" s="180" t="s">
        <v>1557</v>
      </c>
      <c r="F259" s="180" t="s">
        <v>809</v>
      </c>
      <c r="G259" s="180" t="s">
        <v>775</v>
      </c>
      <c r="H259" s="180" t="s">
        <v>1559</v>
      </c>
      <c r="I259" s="180"/>
    </row>
    <row r="260" spans="1:9" x14ac:dyDescent="0.15">
      <c r="A260" s="180">
        <v>243</v>
      </c>
      <c r="B260" s="180" t="s">
        <v>255</v>
      </c>
      <c r="C260" s="180"/>
      <c r="D260" s="180" t="s">
        <v>829</v>
      </c>
      <c r="E260" s="180" t="s">
        <v>258</v>
      </c>
      <c r="F260" s="180" t="s">
        <v>809</v>
      </c>
      <c r="G260" s="180" t="s">
        <v>775</v>
      </c>
      <c r="H260" s="180" t="s">
        <v>1559</v>
      </c>
      <c r="I260" s="180"/>
    </row>
    <row r="261" spans="1:9" x14ac:dyDescent="0.15">
      <c r="A261" s="180">
        <v>244</v>
      </c>
      <c r="B261" s="180" t="s">
        <v>255</v>
      </c>
      <c r="C261" s="180"/>
      <c r="D261" s="180" t="s">
        <v>1128</v>
      </c>
      <c r="E261" s="180" t="s">
        <v>1560</v>
      </c>
      <c r="F261" s="180" t="s">
        <v>1483</v>
      </c>
      <c r="G261" s="180" t="s">
        <v>1213</v>
      </c>
      <c r="H261" s="180" t="s">
        <v>1559</v>
      </c>
      <c r="I261" s="180"/>
    </row>
    <row r="262" spans="1:9" x14ac:dyDescent="0.15">
      <c r="A262" s="180">
        <v>245</v>
      </c>
      <c r="B262" s="180" t="s">
        <v>255</v>
      </c>
      <c r="C262" s="180"/>
      <c r="D262" s="180" t="s">
        <v>1561</v>
      </c>
      <c r="E262" s="180" t="s">
        <v>1171</v>
      </c>
      <c r="F262" s="180" t="s">
        <v>1213</v>
      </c>
      <c r="G262" s="180" t="s">
        <v>1014</v>
      </c>
      <c r="H262" s="180" t="s">
        <v>1562</v>
      </c>
      <c r="I262" s="180"/>
    </row>
    <row r="263" spans="1:9" x14ac:dyDescent="0.15">
      <c r="A263" s="180">
        <v>246</v>
      </c>
      <c r="B263" s="180" t="s">
        <v>770</v>
      </c>
      <c r="C263" s="180"/>
      <c r="D263" s="180" t="s">
        <v>818</v>
      </c>
      <c r="E263" s="180" t="s">
        <v>804</v>
      </c>
      <c r="F263" s="180" t="s">
        <v>820</v>
      </c>
      <c r="G263" s="180" t="s">
        <v>766</v>
      </c>
      <c r="H263" s="180" t="s">
        <v>819</v>
      </c>
      <c r="I263" s="180"/>
    </row>
    <row r="264" spans="1:9" x14ac:dyDescent="0.15">
      <c r="A264" s="180">
        <v>247</v>
      </c>
      <c r="B264" s="180" t="s">
        <v>770</v>
      </c>
      <c r="C264" s="180"/>
      <c r="D264" s="180" t="s">
        <v>818</v>
      </c>
      <c r="E264" s="180" t="s">
        <v>822</v>
      </c>
      <c r="F264" s="180" t="s">
        <v>823</v>
      </c>
      <c r="G264" s="180" t="s">
        <v>766</v>
      </c>
      <c r="H264" s="180" t="s">
        <v>819</v>
      </c>
      <c r="I264" s="180"/>
    </row>
    <row r="265" spans="1:9" x14ac:dyDescent="0.15">
      <c r="A265" s="180">
        <v>248</v>
      </c>
      <c r="B265" s="180" t="s">
        <v>770</v>
      </c>
      <c r="C265" s="180"/>
      <c r="D265" s="180" t="s">
        <v>825</v>
      </c>
      <c r="E265" s="180" t="s">
        <v>826</v>
      </c>
      <c r="F265" s="180" t="s">
        <v>766</v>
      </c>
      <c r="G265" s="180" t="s">
        <v>278</v>
      </c>
      <c r="H265" s="180" t="s">
        <v>819</v>
      </c>
      <c r="I265" s="180"/>
    </row>
    <row r="266" spans="1:9" x14ac:dyDescent="0.15">
      <c r="A266" s="180">
        <v>249</v>
      </c>
      <c r="B266" s="180" t="s">
        <v>770</v>
      </c>
      <c r="C266" s="180"/>
      <c r="D266" s="180" t="s">
        <v>827</v>
      </c>
      <c r="E266" s="180" t="s">
        <v>828</v>
      </c>
      <c r="F266" s="180" t="s">
        <v>766</v>
      </c>
      <c r="G266" s="180" t="s">
        <v>278</v>
      </c>
      <c r="H266" s="180" t="s">
        <v>819</v>
      </c>
      <c r="I266" s="180"/>
    </row>
    <row r="267" spans="1:9" x14ac:dyDescent="0.15">
      <c r="A267" s="180">
        <v>250</v>
      </c>
      <c r="B267" s="180" t="s">
        <v>255</v>
      </c>
      <c r="C267" s="180"/>
      <c r="D267" s="180" t="s">
        <v>1563</v>
      </c>
      <c r="E267" s="180" t="s">
        <v>1564</v>
      </c>
      <c r="F267" s="180" t="s">
        <v>617</v>
      </c>
      <c r="G267" s="180" t="s">
        <v>278</v>
      </c>
      <c r="H267" s="180" t="s">
        <v>1565</v>
      </c>
      <c r="I267" s="180"/>
    </row>
    <row r="268" spans="1:9" x14ac:dyDescent="0.15">
      <c r="A268" s="180">
        <v>251</v>
      </c>
      <c r="B268" s="180" t="s">
        <v>255</v>
      </c>
      <c r="C268" s="180"/>
      <c r="D268" s="180" t="s">
        <v>1566</v>
      </c>
      <c r="E268" s="180" t="s">
        <v>1567</v>
      </c>
      <c r="F268" s="180" t="s">
        <v>278</v>
      </c>
      <c r="G268" s="180">
        <v>0</v>
      </c>
      <c r="H268" s="180" t="s">
        <v>1568</v>
      </c>
      <c r="I268" s="180"/>
    </row>
    <row r="269" spans="1:9" x14ac:dyDescent="0.15">
      <c r="A269" s="180">
        <v>252</v>
      </c>
      <c r="B269" s="180" t="s">
        <v>255</v>
      </c>
      <c r="C269" s="180"/>
      <c r="D269" s="180" t="s">
        <v>1112</v>
      </c>
      <c r="E269" s="180" t="s">
        <v>850</v>
      </c>
      <c r="F269" s="180" t="s">
        <v>278</v>
      </c>
      <c r="G269" s="180">
        <v>0</v>
      </c>
      <c r="H269" s="180" t="s">
        <v>1568</v>
      </c>
      <c r="I269" s="180"/>
    </row>
    <row r="270" spans="1:9" x14ac:dyDescent="0.15">
      <c r="A270" s="180">
        <v>253</v>
      </c>
      <c r="B270" s="180" t="s">
        <v>1224</v>
      </c>
      <c r="C270" s="180"/>
      <c r="D270" s="180" t="s">
        <v>1569</v>
      </c>
      <c r="E270" s="180" t="s">
        <v>1570</v>
      </c>
      <c r="F270" s="180" t="s">
        <v>1224</v>
      </c>
      <c r="G270" s="180" t="s">
        <v>1224</v>
      </c>
      <c r="H270" s="180" t="s">
        <v>1571</v>
      </c>
      <c r="I270" s="180"/>
    </row>
    <row r="271" spans="1:9" x14ac:dyDescent="0.15">
      <c r="A271" s="180">
        <v>254</v>
      </c>
      <c r="B271" s="180" t="s">
        <v>1224</v>
      </c>
      <c r="C271" s="180"/>
      <c r="D271" s="180" t="s">
        <v>1572</v>
      </c>
      <c r="E271" s="180" t="s">
        <v>1573</v>
      </c>
      <c r="F271" s="180" t="s">
        <v>1224</v>
      </c>
      <c r="G271" s="180" t="s">
        <v>1224</v>
      </c>
      <c r="H271" s="180" t="s">
        <v>1571</v>
      </c>
      <c r="I271" s="180"/>
    </row>
    <row r="272" spans="1:9" x14ac:dyDescent="0.15">
      <c r="A272" s="180">
        <v>255</v>
      </c>
      <c r="B272" s="180" t="s">
        <v>1224</v>
      </c>
      <c r="C272" s="180"/>
      <c r="D272" s="180" t="s">
        <v>1574</v>
      </c>
      <c r="E272" s="180" t="s">
        <v>1575</v>
      </c>
      <c r="F272" s="180">
        <v>0</v>
      </c>
      <c r="G272" s="180">
        <v>0</v>
      </c>
      <c r="H272" s="180" t="s">
        <v>769</v>
      </c>
      <c r="I272" s="180"/>
    </row>
    <row r="273" spans="1:9" x14ac:dyDescent="0.15">
      <c r="A273" s="183" t="s">
        <v>1576</v>
      </c>
      <c r="B273" s="183"/>
      <c r="C273" s="180"/>
      <c r="D273" s="196"/>
      <c r="E273" s="180"/>
      <c r="F273" s="180"/>
      <c r="G273" s="180"/>
      <c r="H273" s="180"/>
      <c r="I273" s="180"/>
    </row>
    <row r="274" spans="1:9" x14ac:dyDescent="0.15">
      <c r="A274" s="188">
        <v>256</v>
      </c>
      <c r="B274" s="188" t="s">
        <v>9</v>
      </c>
      <c r="C274" s="188">
        <v>1340</v>
      </c>
      <c r="D274" s="188" t="s">
        <v>1603</v>
      </c>
      <c r="E274" s="188" t="s">
        <v>722</v>
      </c>
      <c r="F274" s="188" t="s">
        <v>709</v>
      </c>
      <c r="G274" s="188" t="s">
        <v>1604</v>
      </c>
      <c r="H274" s="364" t="s">
        <v>1267</v>
      </c>
      <c r="I274" s="188"/>
    </row>
    <row r="275" spans="1:9" x14ac:dyDescent="0.15">
      <c r="A275" s="188">
        <v>257</v>
      </c>
      <c r="B275" s="188" t="s">
        <v>10</v>
      </c>
      <c r="C275" s="188">
        <v>1300</v>
      </c>
      <c r="D275" s="188" t="s">
        <v>1605</v>
      </c>
      <c r="E275" s="188" t="s">
        <v>724</v>
      </c>
      <c r="F275" s="188" t="s">
        <v>709</v>
      </c>
      <c r="G275" s="188" t="s">
        <v>1604</v>
      </c>
      <c r="H275" s="364"/>
      <c r="I275" s="188"/>
    </row>
    <row r="276" spans="1:9" x14ac:dyDescent="0.15">
      <c r="A276" s="188">
        <v>258</v>
      </c>
      <c r="B276" s="188" t="s">
        <v>11</v>
      </c>
      <c r="C276" s="188">
        <v>1260</v>
      </c>
      <c r="D276" s="188" t="s">
        <v>1606</v>
      </c>
      <c r="E276" s="188" t="s">
        <v>726</v>
      </c>
      <c r="F276" s="188" t="s">
        <v>709</v>
      </c>
      <c r="G276" s="188" t="s">
        <v>1604</v>
      </c>
      <c r="H276" s="364"/>
      <c r="I276" s="188"/>
    </row>
    <row r="277" spans="1:9" x14ac:dyDescent="0.15">
      <c r="A277" s="188">
        <v>259</v>
      </c>
      <c r="B277" s="188" t="s">
        <v>9</v>
      </c>
      <c r="C277" s="188">
        <v>170</v>
      </c>
      <c r="D277" s="188" t="s">
        <v>722</v>
      </c>
      <c r="E277" s="188" t="s">
        <v>1607</v>
      </c>
      <c r="F277" s="188" t="s">
        <v>1604</v>
      </c>
      <c r="G277" s="188" t="s">
        <v>1277</v>
      </c>
      <c r="H277" s="364" t="s">
        <v>1271</v>
      </c>
      <c r="I277" s="188"/>
    </row>
    <row r="278" spans="1:9" x14ac:dyDescent="0.15">
      <c r="A278" s="188">
        <v>260</v>
      </c>
      <c r="B278" s="188" t="s">
        <v>10</v>
      </c>
      <c r="C278" s="188">
        <v>170</v>
      </c>
      <c r="D278" s="188" t="s">
        <v>724</v>
      </c>
      <c r="E278" s="188" t="s">
        <v>1608</v>
      </c>
      <c r="F278" s="188" t="s">
        <v>1604</v>
      </c>
      <c r="G278" s="188" t="s">
        <v>1277</v>
      </c>
      <c r="H278" s="364"/>
      <c r="I278" s="188"/>
    </row>
    <row r="279" spans="1:9" x14ac:dyDescent="0.15">
      <c r="A279" s="188">
        <v>261</v>
      </c>
      <c r="B279" s="188" t="s">
        <v>11</v>
      </c>
      <c r="C279" s="188">
        <v>170</v>
      </c>
      <c r="D279" s="188" t="s">
        <v>726</v>
      </c>
      <c r="E279" s="188" t="s">
        <v>1609</v>
      </c>
      <c r="F279" s="188" t="s">
        <v>1604</v>
      </c>
      <c r="G279" s="188" t="s">
        <v>1277</v>
      </c>
      <c r="H279" s="364"/>
      <c r="I279" s="188"/>
    </row>
    <row r="280" spans="1:9" x14ac:dyDescent="0.15">
      <c r="A280" s="188">
        <v>262</v>
      </c>
      <c r="B280" s="188" t="s">
        <v>9</v>
      </c>
      <c r="C280" s="188">
        <v>750</v>
      </c>
      <c r="D280" s="188" t="s">
        <v>1610</v>
      </c>
      <c r="E280" s="188" t="s">
        <v>1611</v>
      </c>
      <c r="F280" s="188" t="s">
        <v>1277</v>
      </c>
      <c r="G280" s="188" t="s">
        <v>709</v>
      </c>
      <c r="H280" s="364" t="s">
        <v>1282</v>
      </c>
      <c r="I280" s="188"/>
    </row>
    <row r="281" spans="1:9" x14ac:dyDescent="0.15">
      <c r="A281" s="188">
        <v>263</v>
      </c>
      <c r="B281" s="188" t="s">
        <v>10</v>
      </c>
      <c r="C281" s="188">
        <v>720</v>
      </c>
      <c r="D281" s="188" t="s">
        <v>1612</v>
      </c>
      <c r="E281" s="188" t="s">
        <v>1613</v>
      </c>
      <c r="F281" s="188" t="s">
        <v>1277</v>
      </c>
      <c r="G281" s="188" t="s">
        <v>709</v>
      </c>
      <c r="H281" s="364"/>
      <c r="I281" s="188"/>
    </row>
    <row r="282" spans="1:9" x14ac:dyDescent="0.15">
      <c r="A282" s="188">
        <v>264</v>
      </c>
      <c r="B282" s="188" t="s">
        <v>11</v>
      </c>
      <c r="C282" s="188">
        <v>690</v>
      </c>
      <c r="D282" s="188" t="s">
        <v>1614</v>
      </c>
      <c r="E282" s="188" t="s">
        <v>1615</v>
      </c>
      <c r="F282" s="188" t="s">
        <v>1277</v>
      </c>
      <c r="G282" s="188" t="s">
        <v>709</v>
      </c>
      <c r="H282" s="364"/>
      <c r="I282" s="188"/>
    </row>
    <row r="283" spans="1:9" ht="19.5" customHeight="1" x14ac:dyDescent="0.15">
      <c r="A283" s="188">
        <v>265</v>
      </c>
      <c r="B283" s="188" t="s">
        <v>757</v>
      </c>
      <c r="C283" s="187">
        <v>650</v>
      </c>
      <c r="D283" s="188" t="s">
        <v>1616</v>
      </c>
      <c r="E283" s="188" t="s">
        <v>1617</v>
      </c>
      <c r="F283" s="188" t="s">
        <v>1604</v>
      </c>
      <c r="G283" s="188" t="s">
        <v>1604</v>
      </c>
      <c r="H283" s="188" t="s">
        <v>1286</v>
      </c>
      <c r="I283" s="188"/>
    </row>
  </sheetData>
  <mergeCells count="41">
    <mergeCell ref="I155:I166"/>
    <mergeCell ref="I185:I189"/>
    <mergeCell ref="A69:A71"/>
    <mergeCell ref="A72:A74"/>
    <mergeCell ref="A76:A78"/>
    <mergeCell ref="E76:E78"/>
    <mergeCell ref="G76:G78"/>
    <mergeCell ref="G69:G71"/>
    <mergeCell ref="E69:E71"/>
    <mergeCell ref="E72:E74"/>
    <mergeCell ref="G72:G74"/>
    <mergeCell ref="F129:F130"/>
    <mergeCell ref="G127:G128"/>
    <mergeCell ref="G105:G106"/>
    <mergeCell ref="G107:G108"/>
    <mergeCell ref="D120:D121"/>
    <mergeCell ref="H280:H282"/>
    <mergeCell ref="F113:F114"/>
    <mergeCell ref="F115:F116"/>
    <mergeCell ref="A116:A117"/>
    <mergeCell ref="F122:F123"/>
    <mergeCell ref="F120:F121"/>
    <mergeCell ref="F131:F132"/>
    <mergeCell ref="E155:E157"/>
    <mergeCell ref="E158:E160"/>
    <mergeCell ref="A150:B150"/>
    <mergeCell ref="A1:B2"/>
    <mergeCell ref="C1:G2"/>
    <mergeCell ref="A3:C3"/>
    <mergeCell ref="H274:H276"/>
    <mergeCell ref="H277:H279"/>
    <mergeCell ref="F94:F95"/>
    <mergeCell ref="A68:B68"/>
    <mergeCell ref="A35:B35"/>
    <mergeCell ref="A31:B31"/>
    <mergeCell ref="A40:B40"/>
    <mergeCell ref="A43:B43"/>
    <mergeCell ref="A52:B52"/>
    <mergeCell ref="A57:B57"/>
    <mergeCell ref="A20:B20"/>
    <mergeCell ref="A5:B5"/>
  </mergeCells>
  <phoneticPr fontId="26" type="noConversion"/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3"/>
  <sheetViews>
    <sheetView tabSelected="1" view="pageBreakPreview" topLeftCell="A190" zoomScale="130" zoomScaleNormal="100" zoomScaleSheetLayoutView="130" workbookViewId="0">
      <selection activeCell="I8" sqref="I8"/>
    </sheetView>
  </sheetViews>
  <sheetFormatPr defaultRowHeight="18" customHeight="1" x14ac:dyDescent="0.15"/>
  <cols>
    <col min="1" max="1" width="5.25" style="189" customWidth="1"/>
    <col min="2" max="2" width="7.25" style="189" customWidth="1"/>
    <col min="3" max="3" width="6.625" style="189" customWidth="1"/>
    <col min="4" max="4" width="17.875" style="189" customWidth="1"/>
    <col min="5" max="5" width="19.375" style="189" customWidth="1"/>
    <col min="6" max="6" width="12.125" style="189" customWidth="1"/>
    <col min="7" max="7" width="20.125" style="189" bestFit="1" customWidth="1"/>
    <col min="8" max="8" width="20.375" style="189" customWidth="1"/>
    <col min="9" max="9" width="15.625" style="189" customWidth="1"/>
    <col min="10" max="10" width="16.125" style="189" bestFit="1" customWidth="1"/>
    <col min="11" max="16384" width="9" style="189"/>
  </cols>
  <sheetData>
    <row r="1" spans="1:10" ht="21.95" customHeight="1" x14ac:dyDescent="0.15">
      <c r="A1" s="361"/>
      <c r="B1" s="361"/>
      <c r="C1" s="394" t="s">
        <v>1687</v>
      </c>
      <c r="D1" s="394"/>
      <c r="E1" s="394"/>
      <c r="F1" s="394"/>
      <c r="G1" s="394"/>
      <c r="H1" s="185" t="s">
        <v>1588</v>
      </c>
      <c r="I1" s="185" t="s">
        <v>1589</v>
      </c>
    </row>
    <row r="2" spans="1:10" ht="21.95" customHeight="1" x14ac:dyDescent="0.15">
      <c r="A2" s="361"/>
      <c r="B2" s="361"/>
      <c r="C2" s="394"/>
      <c r="D2" s="394"/>
      <c r="E2" s="394"/>
      <c r="F2" s="394"/>
      <c r="G2" s="394"/>
      <c r="H2" s="185" t="s">
        <v>1590</v>
      </c>
      <c r="I2" s="185" t="s">
        <v>1832</v>
      </c>
      <c r="J2" s="190"/>
    </row>
    <row r="3" spans="1:10" ht="21.95" customHeight="1" x14ac:dyDescent="0.15">
      <c r="A3" s="362" t="s">
        <v>1342</v>
      </c>
      <c r="B3" s="363"/>
      <c r="C3" s="363"/>
      <c r="D3" s="191"/>
      <c r="E3" s="192" t="s">
        <v>1594</v>
      </c>
      <c r="F3" s="191"/>
      <c r="G3" s="193"/>
      <c r="H3" s="185" t="s">
        <v>1592</v>
      </c>
      <c r="I3" s="186" t="s">
        <v>1831</v>
      </c>
    </row>
    <row r="4" spans="1:10" ht="21.95" customHeight="1" x14ac:dyDescent="0.15">
      <c r="A4" s="180" t="s">
        <v>1056</v>
      </c>
      <c r="B4" s="180" t="s">
        <v>247</v>
      </c>
      <c r="C4" s="180" t="s">
        <v>1057</v>
      </c>
      <c r="D4" s="180" t="s">
        <v>1433</v>
      </c>
      <c r="E4" s="180" t="s">
        <v>1434</v>
      </c>
      <c r="F4" s="180" t="s">
        <v>251</v>
      </c>
      <c r="G4" s="180" t="s">
        <v>1435</v>
      </c>
      <c r="H4" s="180" t="s">
        <v>250</v>
      </c>
      <c r="I4" s="180" t="s">
        <v>1577</v>
      </c>
    </row>
    <row r="5" spans="1:10" ht="18" customHeight="1" x14ac:dyDescent="0.15">
      <c r="A5" s="368" t="s">
        <v>1058</v>
      </c>
      <c r="B5" s="369"/>
      <c r="C5" s="180"/>
      <c r="D5" s="180"/>
      <c r="E5" s="180"/>
      <c r="F5" s="180"/>
      <c r="G5" s="180"/>
      <c r="H5" s="180"/>
      <c r="I5" s="247">
        <v>45457</v>
      </c>
    </row>
    <row r="6" spans="1:10" ht="18" customHeight="1" x14ac:dyDescent="0.15">
      <c r="A6" s="180">
        <v>1</v>
      </c>
      <c r="B6" s="180" t="s">
        <v>255</v>
      </c>
      <c r="C6" s="180">
        <v>640</v>
      </c>
      <c r="D6" s="180" t="s">
        <v>1059</v>
      </c>
      <c r="E6" s="180" t="s">
        <v>1060</v>
      </c>
      <c r="F6" s="180" t="s">
        <v>278</v>
      </c>
      <c r="G6" s="180" t="s">
        <v>766</v>
      </c>
      <c r="H6" s="180" t="s">
        <v>12</v>
      </c>
      <c r="I6" s="180"/>
    </row>
    <row r="7" spans="1:10" ht="18" customHeight="1" x14ac:dyDescent="0.15">
      <c r="A7" s="180">
        <v>2</v>
      </c>
      <c r="B7" s="180" t="s">
        <v>255</v>
      </c>
      <c r="C7" s="180">
        <v>790</v>
      </c>
      <c r="D7" s="180" t="s">
        <v>637</v>
      </c>
      <c r="E7" s="180" t="s">
        <v>1061</v>
      </c>
      <c r="F7" s="180" t="s">
        <v>278</v>
      </c>
      <c r="G7" s="180" t="s">
        <v>766</v>
      </c>
      <c r="H7" s="180" t="s">
        <v>12</v>
      </c>
      <c r="I7" s="180"/>
    </row>
    <row r="8" spans="1:10" ht="18" customHeight="1" x14ac:dyDescent="0.15">
      <c r="A8" s="180">
        <v>3</v>
      </c>
      <c r="B8" s="180" t="s">
        <v>255</v>
      </c>
      <c r="C8" s="180">
        <v>1170</v>
      </c>
      <c r="D8" s="180" t="s">
        <v>1062</v>
      </c>
      <c r="E8" s="180" t="s">
        <v>1063</v>
      </c>
      <c r="F8" s="180" t="s">
        <v>278</v>
      </c>
      <c r="G8" s="180" t="s">
        <v>766</v>
      </c>
      <c r="H8" s="180" t="s">
        <v>12</v>
      </c>
      <c r="I8" s="180"/>
    </row>
    <row r="9" spans="1:10" ht="18" customHeight="1" x14ac:dyDescent="0.15">
      <c r="A9" s="180">
        <v>4</v>
      </c>
      <c r="B9" s="180" t="s">
        <v>255</v>
      </c>
      <c r="C9" s="180">
        <v>910</v>
      </c>
      <c r="D9" s="180" t="s">
        <v>1064</v>
      </c>
      <c r="E9" s="180" t="s">
        <v>1</v>
      </c>
      <c r="F9" s="180" t="s">
        <v>278</v>
      </c>
      <c r="G9" s="180" t="s">
        <v>766</v>
      </c>
      <c r="H9" s="180" t="s">
        <v>12</v>
      </c>
      <c r="I9" s="180"/>
    </row>
    <row r="10" spans="1:10" ht="18" customHeight="1" x14ac:dyDescent="0.15">
      <c r="A10" s="180">
        <v>5</v>
      </c>
      <c r="B10" s="180" t="s">
        <v>255</v>
      </c>
      <c r="C10" s="180">
        <v>720</v>
      </c>
      <c r="D10" s="180" t="s">
        <v>1065</v>
      </c>
      <c r="E10" s="180" t="s">
        <v>1066</v>
      </c>
      <c r="F10" s="180" t="s">
        <v>278</v>
      </c>
      <c r="G10" s="180" t="s">
        <v>766</v>
      </c>
      <c r="H10" s="180" t="s">
        <v>12</v>
      </c>
      <c r="I10" s="180"/>
    </row>
    <row r="11" spans="1:10" ht="18" customHeight="1" x14ac:dyDescent="0.15">
      <c r="A11" s="180">
        <v>6</v>
      </c>
      <c r="B11" s="180" t="s">
        <v>255</v>
      </c>
      <c r="C11" s="180">
        <v>720</v>
      </c>
      <c r="D11" s="180" t="s">
        <v>1067</v>
      </c>
      <c r="E11" s="180" t="s">
        <v>1068</v>
      </c>
      <c r="F11" s="180" t="s">
        <v>278</v>
      </c>
      <c r="G11" s="180" t="s">
        <v>766</v>
      </c>
      <c r="H11" s="180" t="s">
        <v>1069</v>
      </c>
      <c r="I11" s="180"/>
    </row>
    <row r="12" spans="1:10" ht="18" customHeight="1" x14ac:dyDescent="0.15">
      <c r="A12" s="180">
        <v>7</v>
      </c>
      <c r="B12" s="180" t="s">
        <v>255</v>
      </c>
      <c r="C12" s="180">
        <v>630</v>
      </c>
      <c r="D12" s="180" t="s">
        <v>2</v>
      </c>
      <c r="E12" s="180" t="s">
        <v>1070</v>
      </c>
      <c r="F12" s="180" t="s">
        <v>278</v>
      </c>
      <c r="G12" s="180" t="s">
        <v>766</v>
      </c>
      <c r="H12" s="180" t="s">
        <v>12</v>
      </c>
      <c r="I12" s="180"/>
    </row>
    <row r="13" spans="1:10" ht="18" customHeight="1" x14ac:dyDescent="0.15">
      <c r="A13" s="180">
        <v>8</v>
      </c>
      <c r="B13" s="180" t="s">
        <v>255</v>
      </c>
      <c r="C13" s="180">
        <v>750</v>
      </c>
      <c r="D13" s="180" t="s">
        <v>22</v>
      </c>
      <c r="E13" s="180" t="s">
        <v>3</v>
      </c>
      <c r="F13" s="180" t="s">
        <v>278</v>
      </c>
      <c r="G13" s="180" t="s">
        <v>766</v>
      </c>
      <c r="H13" s="180" t="s">
        <v>12</v>
      </c>
      <c r="I13" s="180"/>
    </row>
    <row r="14" spans="1:10" ht="18" customHeight="1" x14ac:dyDescent="0.15">
      <c r="A14" s="180">
        <v>9</v>
      </c>
      <c r="B14" s="180" t="s">
        <v>255</v>
      </c>
      <c r="C14" s="180">
        <v>670</v>
      </c>
      <c r="D14" s="180" t="s">
        <v>1071</v>
      </c>
      <c r="E14" s="180" t="s">
        <v>1072</v>
      </c>
      <c r="F14" s="180" t="s">
        <v>278</v>
      </c>
      <c r="G14" s="180" t="s">
        <v>766</v>
      </c>
      <c r="H14" s="180" t="s">
        <v>1069</v>
      </c>
      <c r="I14" s="180"/>
    </row>
    <row r="15" spans="1:10" ht="18" customHeight="1" x14ac:dyDescent="0.15">
      <c r="A15" s="180">
        <v>10</v>
      </c>
      <c r="B15" s="180" t="s">
        <v>255</v>
      </c>
      <c r="C15" s="180">
        <v>1080</v>
      </c>
      <c r="D15" s="180" t="s">
        <v>1073</v>
      </c>
      <c r="E15" s="180" t="s">
        <v>1074</v>
      </c>
      <c r="F15" s="180" t="s">
        <v>278</v>
      </c>
      <c r="G15" s="180" t="s">
        <v>766</v>
      </c>
      <c r="H15" s="180" t="s">
        <v>12</v>
      </c>
      <c r="I15" s="180"/>
    </row>
    <row r="16" spans="1:10" ht="18" customHeight="1" x14ac:dyDescent="0.15">
      <c r="A16" s="180">
        <v>11</v>
      </c>
      <c r="B16" s="180" t="s">
        <v>255</v>
      </c>
      <c r="C16" s="180">
        <v>1030</v>
      </c>
      <c r="D16" s="180" t="s">
        <v>702</v>
      </c>
      <c r="E16" s="180" t="s">
        <v>1075</v>
      </c>
      <c r="F16" s="180" t="s">
        <v>278</v>
      </c>
      <c r="G16" s="180" t="s">
        <v>766</v>
      </c>
      <c r="H16" s="180" t="s">
        <v>1076</v>
      </c>
      <c r="I16" s="180"/>
    </row>
    <row r="17" spans="1:11" ht="18" customHeight="1" x14ac:dyDescent="0.15">
      <c r="A17" s="180">
        <v>12</v>
      </c>
      <c r="B17" s="180" t="s">
        <v>255</v>
      </c>
      <c r="C17" s="180">
        <v>1000</v>
      </c>
      <c r="D17" s="180" t="s">
        <v>1077</v>
      </c>
      <c r="E17" s="180" t="s">
        <v>1078</v>
      </c>
      <c r="F17" s="180" t="s">
        <v>278</v>
      </c>
      <c r="G17" s="180" t="s">
        <v>766</v>
      </c>
      <c r="H17" s="180" t="s">
        <v>12</v>
      </c>
      <c r="I17" s="180"/>
    </row>
    <row r="18" spans="1:11" ht="18" customHeight="1" x14ac:dyDescent="0.15">
      <c r="A18" s="180">
        <v>13</v>
      </c>
      <c r="B18" s="180" t="s">
        <v>255</v>
      </c>
      <c r="C18" s="180">
        <v>1130</v>
      </c>
      <c r="D18" s="180" t="s">
        <v>1079</v>
      </c>
      <c r="E18" s="180" t="s">
        <v>1080</v>
      </c>
      <c r="F18" s="180" t="s">
        <v>278</v>
      </c>
      <c r="G18" s="180" t="s">
        <v>766</v>
      </c>
      <c r="H18" s="180" t="s">
        <v>12</v>
      </c>
      <c r="I18" s="180"/>
    </row>
    <row r="19" spans="1:11" ht="18" customHeight="1" x14ac:dyDescent="0.15">
      <c r="A19" s="368" t="s">
        <v>1081</v>
      </c>
      <c r="B19" s="369"/>
      <c r="C19" s="180"/>
      <c r="D19" s="180"/>
      <c r="E19" s="180"/>
      <c r="F19" s="180"/>
      <c r="G19" s="180"/>
      <c r="H19" s="180"/>
      <c r="I19" s="180"/>
    </row>
    <row r="20" spans="1:11" ht="18" customHeight="1" x14ac:dyDescent="0.15">
      <c r="A20" s="180">
        <v>14</v>
      </c>
      <c r="B20" s="180" t="s">
        <v>255</v>
      </c>
      <c r="C20" s="180">
        <v>1120</v>
      </c>
      <c r="D20" s="180" t="s">
        <v>1082</v>
      </c>
      <c r="E20" s="180" t="s">
        <v>1083</v>
      </c>
      <c r="F20" s="180" t="s">
        <v>278</v>
      </c>
      <c r="G20" s="180" t="s">
        <v>766</v>
      </c>
      <c r="H20" s="180" t="s">
        <v>12</v>
      </c>
      <c r="I20" s="198" t="s">
        <v>1630</v>
      </c>
    </row>
    <row r="21" spans="1:11" ht="18" customHeight="1" x14ac:dyDescent="0.15">
      <c r="A21" s="180">
        <v>15</v>
      </c>
      <c r="B21" s="180" t="s">
        <v>255</v>
      </c>
      <c r="C21" s="180">
        <v>1220</v>
      </c>
      <c r="D21" s="180" t="s">
        <v>1084</v>
      </c>
      <c r="E21" s="180" t="s">
        <v>1085</v>
      </c>
      <c r="F21" s="180" t="s">
        <v>278</v>
      </c>
      <c r="G21" s="180" t="s">
        <v>766</v>
      </c>
      <c r="H21" s="180" t="s">
        <v>12</v>
      </c>
      <c r="I21" s="198" t="s">
        <v>1631</v>
      </c>
    </row>
    <row r="22" spans="1:11" ht="18" customHeight="1" x14ac:dyDescent="0.15">
      <c r="A22" s="180">
        <v>16</v>
      </c>
      <c r="B22" s="180" t="s">
        <v>255</v>
      </c>
      <c r="C22" s="180">
        <v>1090</v>
      </c>
      <c r="D22" s="180" t="s">
        <v>262</v>
      </c>
      <c r="E22" s="180" t="s">
        <v>263</v>
      </c>
      <c r="F22" s="180" t="s">
        <v>278</v>
      </c>
      <c r="G22" s="180" t="s">
        <v>766</v>
      </c>
      <c r="H22" s="180" t="s">
        <v>12</v>
      </c>
      <c r="I22" s="180"/>
    </row>
    <row r="23" spans="1:11" ht="18" customHeight="1" x14ac:dyDescent="0.15">
      <c r="A23" s="180">
        <v>17</v>
      </c>
      <c r="B23" s="180" t="s">
        <v>255</v>
      </c>
      <c r="C23" s="180">
        <v>920</v>
      </c>
      <c r="D23" s="180" t="s">
        <v>1087</v>
      </c>
      <c r="E23" s="180" t="s">
        <v>1088</v>
      </c>
      <c r="F23" s="180" t="s">
        <v>278</v>
      </c>
      <c r="G23" s="180" t="s">
        <v>766</v>
      </c>
      <c r="H23" s="180" t="s">
        <v>1089</v>
      </c>
      <c r="I23" s="198" t="s">
        <v>1633</v>
      </c>
    </row>
    <row r="24" spans="1:11" ht="18" customHeight="1" x14ac:dyDescent="0.15">
      <c r="A24" s="180">
        <v>18</v>
      </c>
      <c r="B24" s="180" t="s">
        <v>255</v>
      </c>
      <c r="C24" s="180">
        <v>760</v>
      </c>
      <c r="D24" s="180" t="s">
        <v>1090</v>
      </c>
      <c r="E24" s="180" t="s">
        <v>524</v>
      </c>
      <c r="F24" s="180" t="s">
        <v>278</v>
      </c>
      <c r="G24" s="180" t="s">
        <v>766</v>
      </c>
      <c r="H24" s="180" t="s">
        <v>12</v>
      </c>
      <c r="I24" s="198" t="s">
        <v>1634</v>
      </c>
    </row>
    <row r="25" spans="1:11" ht="18" customHeight="1" x14ac:dyDescent="0.15">
      <c r="A25" s="180">
        <v>19</v>
      </c>
      <c r="B25" s="180" t="s">
        <v>255</v>
      </c>
      <c r="C25" s="180">
        <v>910</v>
      </c>
      <c r="D25" s="180" t="s">
        <v>1091</v>
      </c>
      <c r="E25" s="180" t="s">
        <v>525</v>
      </c>
      <c r="F25" s="180" t="s">
        <v>278</v>
      </c>
      <c r="G25" s="180" t="s">
        <v>766</v>
      </c>
      <c r="H25" s="180" t="s">
        <v>12</v>
      </c>
      <c r="I25" s="198" t="s">
        <v>1635</v>
      </c>
    </row>
    <row r="26" spans="1:11" ht="18" customHeight="1" x14ac:dyDescent="0.15">
      <c r="A26" s="180">
        <v>20</v>
      </c>
      <c r="B26" s="188" t="s">
        <v>255</v>
      </c>
      <c r="C26" s="188">
        <v>850</v>
      </c>
      <c r="D26" s="188" t="s">
        <v>1092</v>
      </c>
      <c r="E26" s="188" t="s">
        <v>526</v>
      </c>
      <c r="F26" s="188" t="s">
        <v>278</v>
      </c>
      <c r="G26" s="188" t="s">
        <v>766</v>
      </c>
      <c r="H26" s="188" t="s">
        <v>12</v>
      </c>
      <c r="I26" s="202" t="s">
        <v>1636</v>
      </c>
    </row>
    <row r="27" spans="1:11" ht="18" customHeight="1" x14ac:dyDescent="0.15">
      <c r="A27" s="180">
        <v>21</v>
      </c>
      <c r="B27" s="188" t="s">
        <v>255</v>
      </c>
      <c r="C27" s="188">
        <v>710</v>
      </c>
      <c r="D27" s="188" t="s">
        <v>1093</v>
      </c>
      <c r="E27" s="188" t="s">
        <v>1094</v>
      </c>
      <c r="F27" s="188" t="s">
        <v>278</v>
      </c>
      <c r="G27" s="188" t="s">
        <v>766</v>
      </c>
      <c r="H27" s="188" t="s">
        <v>1095</v>
      </c>
      <c r="I27" s="188"/>
    </row>
    <row r="28" spans="1:11" ht="18" customHeight="1" x14ac:dyDescent="0.15">
      <c r="A28" s="180">
        <v>22</v>
      </c>
      <c r="B28" s="180" t="s">
        <v>255</v>
      </c>
      <c r="C28" s="180">
        <v>1080</v>
      </c>
      <c r="D28" s="180" t="s">
        <v>1096</v>
      </c>
      <c r="E28" s="180" t="s">
        <v>1086</v>
      </c>
      <c r="F28" s="180" t="s">
        <v>278</v>
      </c>
      <c r="G28" s="180" t="s">
        <v>766</v>
      </c>
      <c r="H28" s="180" t="s">
        <v>1097</v>
      </c>
      <c r="I28" s="198" t="s">
        <v>1632</v>
      </c>
    </row>
    <row r="29" spans="1:11" ht="18" customHeight="1" x14ac:dyDescent="0.15">
      <c r="A29" s="368" t="s">
        <v>1098</v>
      </c>
      <c r="B29" s="369"/>
      <c r="C29" s="180"/>
      <c r="D29" s="180"/>
      <c r="E29" s="180"/>
      <c r="F29" s="180"/>
      <c r="G29" s="180"/>
      <c r="H29" s="180"/>
      <c r="I29" s="180"/>
    </row>
    <row r="30" spans="1:11" ht="18" customHeight="1" x14ac:dyDescent="0.15">
      <c r="A30" s="180">
        <v>23</v>
      </c>
      <c r="B30" s="180" t="s">
        <v>255</v>
      </c>
      <c r="C30" s="180">
        <v>500</v>
      </c>
      <c r="D30" s="180" t="s">
        <v>515</v>
      </c>
      <c r="E30" s="180" t="s">
        <v>1099</v>
      </c>
      <c r="F30" s="180" t="s">
        <v>278</v>
      </c>
      <c r="G30" s="180" t="s">
        <v>766</v>
      </c>
      <c r="H30" s="180" t="s">
        <v>1100</v>
      </c>
      <c r="I30" s="381" t="s">
        <v>1638</v>
      </c>
    </row>
    <row r="31" spans="1:11" ht="18" customHeight="1" x14ac:dyDescent="0.15">
      <c r="A31" s="180">
        <v>24</v>
      </c>
      <c r="B31" s="180" t="s">
        <v>255</v>
      </c>
      <c r="C31" s="180">
        <v>500</v>
      </c>
      <c r="D31" s="180" t="s">
        <v>1101</v>
      </c>
      <c r="E31" s="180" t="s">
        <v>1099</v>
      </c>
      <c r="F31" s="180" t="s">
        <v>278</v>
      </c>
      <c r="G31" s="180" t="s">
        <v>766</v>
      </c>
      <c r="H31" s="180" t="s">
        <v>1100</v>
      </c>
      <c r="I31" s="382"/>
      <c r="K31" s="199"/>
    </row>
    <row r="32" spans="1:11" ht="18" customHeight="1" x14ac:dyDescent="0.15">
      <c r="A32" s="180">
        <v>25</v>
      </c>
      <c r="B32" s="180" t="s">
        <v>255</v>
      </c>
      <c r="C32" s="180">
        <v>790</v>
      </c>
      <c r="D32" s="180" t="s">
        <v>516</v>
      </c>
      <c r="E32" s="180" t="s">
        <v>520</v>
      </c>
      <c r="F32" s="180" t="s">
        <v>278</v>
      </c>
      <c r="G32" s="180" t="s">
        <v>766</v>
      </c>
      <c r="H32" s="180" t="s">
        <v>12</v>
      </c>
      <c r="I32" s="198" t="s">
        <v>1637</v>
      </c>
    </row>
    <row r="33" spans="1:9" ht="18" customHeight="1" x14ac:dyDescent="0.15">
      <c r="A33" s="368" t="s">
        <v>1618</v>
      </c>
      <c r="B33" s="369"/>
      <c r="C33" s="180"/>
      <c r="D33" s="180"/>
      <c r="E33" s="180"/>
      <c r="F33" s="180"/>
      <c r="G33" s="180"/>
      <c r="H33" s="180"/>
      <c r="I33" s="180"/>
    </row>
    <row r="34" spans="1:9" ht="18" customHeight="1" x14ac:dyDescent="0.15">
      <c r="A34" s="180">
        <v>26</v>
      </c>
      <c r="B34" s="180" t="s">
        <v>255</v>
      </c>
      <c r="C34" s="180">
        <v>700</v>
      </c>
      <c r="D34" s="180" t="s">
        <v>1103</v>
      </c>
      <c r="E34" s="180" t="s">
        <v>1104</v>
      </c>
      <c r="F34" s="180" t="s">
        <v>278</v>
      </c>
      <c r="G34" s="180" t="s">
        <v>766</v>
      </c>
      <c r="H34" s="180" t="s">
        <v>12</v>
      </c>
      <c r="I34" s="198" t="s">
        <v>1643</v>
      </c>
    </row>
    <row r="35" spans="1:9" ht="18" customHeight="1" x14ac:dyDescent="0.15">
      <c r="A35" s="180">
        <v>27</v>
      </c>
      <c r="B35" s="180" t="s">
        <v>770</v>
      </c>
      <c r="C35" s="180">
        <v>660</v>
      </c>
      <c r="D35" s="180" t="s">
        <v>1105</v>
      </c>
      <c r="E35" s="180" t="s">
        <v>241</v>
      </c>
      <c r="F35" s="180" t="s">
        <v>278</v>
      </c>
      <c r="G35" s="180" t="s">
        <v>1106</v>
      </c>
      <c r="H35" s="180" t="s">
        <v>12</v>
      </c>
      <c r="I35" s="381" t="s">
        <v>1644</v>
      </c>
    </row>
    <row r="36" spans="1:9" ht="18" customHeight="1" x14ac:dyDescent="0.15">
      <c r="A36" s="180">
        <v>28</v>
      </c>
      <c r="B36" s="180" t="s">
        <v>770</v>
      </c>
      <c r="C36" s="180">
        <v>660</v>
      </c>
      <c r="D36" s="180" t="s">
        <v>1107</v>
      </c>
      <c r="E36" s="180" t="s">
        <v>23</v>
      </c>
      <c r="F36" s="180" t="s">
        <v>278</v>
      </c>
      <c r="G36" s="180" t="s">
        <v>1106</v>
      </c>
      <c r="H36" s="180" t="s">
        <v>12</v>
      </c>
      <c r="I36" s="387"/>
    </row>
    <row r="37" spans="1:9" ht="18" customHeight="1" x14ac:dyDescent="0.15">
      <c r="A37" s="180">
        <v>29</v>
      </c>
      <c r="B37" s="180" t="s">
        <v>770</v>
      </c>
      <c r="C37" s="180">
        <v>530</v>
      </c>
      <c r="D37" s="180" t="s">
        <v>4</v>
      </c>
      <c r="E37" s="180" t="s">
        <v>5</v>
      </c>
      <c r="F37" s="180" t="s">
        <v>278</v>
      </c>
      <c r="G37" s="180" t="s">
        <v>1106</v>
      </c>
      <c r="H37" s="180" t="s">
        <v>12</v>
      </c>
      <c r="I37" s="387"/>
    </row>
    <row r="38" spans="1:9" ht="18" customHeight="1" x14ac:dyDescent="0.15">
      <c r="A38" s="180">
        <v>30</v>
      </c>
      <c r="B38" s="180" t="s">
        <v>770</v>
      </c>
      <c r="C38" s="180">
        <v>530</v>
      </c>
      <c r="D38" s="180" t="s">
        <v>6</v>
      </c>
      <c r="E38" s="180" t="s">
        <v>24</v>
      </c>
      <c r="F38" s="180" t="s">
        <v>278</v>
      </c>
      <c r="G38" s="180" t="s">
        <v>1106</v>
      </c>
      <c r="H38" s="180" t="s">
        <v>12</v>
      </c>
      <c r="I38" s="382"/>
    </row>
    <row r="39" spans="1:9" ht="18" customHeight="1" x14ac:dyDescent="0.15">
      <c r="A39" s="180">
        <v>31</v>
      </c>
      <c r="B39" s="180" t="s">
        <v>770</v>
      </c>
      <c r="C39" s="180">
        <v>1070</v>
      </c>
      <c r="D39" s="180" t="s">
        <v>767</v>
      </c>
      <c r="E39" s="180" t="s">
        <v>768</v>
      </c>
      <c r="F39" s="180" t="s">
        <v>278</v>
      </c>
      <c r="G39" s="180" t="s">
        <v>766</v>
      </c>
      <c r="H39" s="180" t="s">
        <v>769</v>
      </c>
      <c r="I39" s="198" t="s">
        <v>1645</v>
      </c>
    </row>
    <row r="40" spans="1:9" ht="18" customHeight="1" x14ac:dyDescent="0.15">
      <c r="A40" s="180">
        <v>32</v>
      </c>
      <c r="B40" s="180" t="s">
        <v>770</v>
      </c>
      <c r="C40" s="180">
        <v>1070</v>
      </c>
      <c r="D40" s="180" t="s">
        <v>771</v>
      </c>
      <c r="E40" s="180" t="s">
        <v>772</v>
      </c>
      <c r="F40" s="180" t="s">
        <v>278</v>
      </c>
      <c r="G40" s="180" t="s">
        <v>766</v>
      </c>
      <c r="H40" s="180" t="s">
        <v>769</v>
      </c>
      <c r="I40" s="198" t="s">
        <v>1645</v>
      </c>
    </row>
    <row r="41" spans="1:9" ht="18" customHeight="1" x14ac:dyDescent="0.15">
      <c r="A41" s="368" t="s">
        <v>1639</v>
      </c>
      <c r="B41" s="369"/>
      <c r="C41" s="180"/>
      <c r="D41" s="180"/>
      <c r="E41" s="180"/>
      <c r="F41" s="180"/>
      <c r="G41" s="180"/>
      <c r="H41" s="180"/>
      <c r="I41" s="180"/>
    </row>
    <row r="42" spans="1:9" ht="18" customHeight="1" x14ac:dyDescent="0.15">
      <c r="A42" s="180">
        <v>33</v>
      </c>
      <c r="B42" s="180" t="s">
        <v>255</v>
      </c>
      <c r="C42" s="180">
        <v>1060</v>
      </c>
      <c r="D42" s="180" t="s">
        <v>1110</v>
      </c>
      <c r="E42" s="180" t="s">
        <v>1111</v>
      </c>
      <c r="F42" s="180" t="s">
        <v>278</v>
      </c>
      <c r="G42" s="180" t="s">
        <v>766</v>
      </c>
      <c r="H42" s="180" t="s">
        <v>12</v>
      </c>
      <c r="I42" s="381" t="s">
        <v>1642</v>
      </c>
    </row>
    <row r="43" spans="1:9" ht="18" customHeight="1" x14ac:dyDescent="0.15">
      <c r="A43" s="180">
        <v>34</v>
      </c>
      <c r="B43" s="180" t="s">
        <v>255</v>
      </c>
      <c r="C43" s="180">
        <v>1060</v>
      </c>
      <c r="D43" s="180" t="s">
        <v>1112</v>
      </c>
      <c r="E43" s="180" t="s">
        <v>1113</v>
      </c>
      <c r="F43" s="180" t="s">
        <v>278</v>
      </c>
      <c r="G43" s="180" t="s">
        <v>766</v>
      </c>
      <c r="H43" s="180" t="s">
        <v>12</v>
      </c>
      <c r="I43" s="387"/>
    </row>
    <row r="44" spans="1:9" ht="18" customHeight="1" x14ac:dyDescent="0.15">
      <c r="A44" s="180">
        <v>35</v>
      </c>
      <c r="B44" s="180" t="s">
        <v>255</v>
      </c>
      <c r="C44" s="180">
        <v>1040</v>
      </c>
      <c r="D44" s="180" t="s">
        <v>1114</v>
      </c>
      <c r="E44" s="180" t="s">
        <v>1441</v>
      </c>
      <c r="F44" s="180" t="s">
        <v>278</v>
      </c>
      <c r="G44" s="180" t="s">
        <v>324</v>
      </c>
      <c r="H44" s="180" t="s">
        <v>12</v>
      </c>
      <c r="I44" s="387"/>
    </row>
    <row r="45" spans="1:9" ht="18" customHeight="1" x14ac:dyDescent="0.15">
      <c r="A45" s="180">
        <v>36</v>
      </c>
      <c r="B45" s="180" t="s">
        <v>255</v>
      </c>
      <c r="C45" s="180">
        <v>1040</v>
      </c>
      <c r="D45" s="180" t="s">
        <v>1115</v>
      </c>
      <c r="E45" s="180" t="s">
        <v>1443</v>
      </c>
      <c r="F45" s="180" t="s">
        <v>278</v>
      </c>
      <c r="G45" s="180" t="s">
        <v>324</v>
      </c>
      <c r="H45" s="180" t="s">
        <v>12</v>
      </c>
      <c r="I45" s="382"/>
    </row>
    <row r="46" spans="1:9" ht="18" customHeight="1" x14ac:dyDescent="0.15">
      <c r="A46" s="368" t="s">
        <v>1640</v>
      </c>
      <c r="B46" s="369"/>
      <c r="C46" s="180"/>
      <c r="D46" s="180"/>
      <c r="E46" s="180"/>
      <c r="F46" s="180"/>
      <c r="G46" s="180"/>
      <c r="H46" s="180"/>
      <c r="I46" s="180"/>
    </row>
    <row r="47" spans="1:9" ht="18" customHeight="1" x14ac:dyDescent="0.15">
      <c r="A47" s="180">
        <v>37</v>
      </c>
      <c r="B47" s="180" t="s">
        <v>1445</v>
      </c>
      <c r="C47" s="180">
        <v>1320</v>
      </c>
      <c r="D47" s="180" t="s">
        <v>1116</v>
      </c>
      <c r="E47" s="180" t="s">
        <v>756</v>
      </c>
      <c r="F47" s="180" t="s">
        <v>278</v>
      </c>
      <c r="G47" s="180" t="s">
        <v>1688</v>
      </c>
      <c r="H47" s="180" t="s">
        <v>12</v>
      </c>
      <c r="I47" s="180"/>
    </row>
    <row r="48" spans="1:9" ht="18" customHeight="1" x14ac:dyDescent="0.15">
      <c r="A48" s="180">
        <v>38</v>
      </c>
      <c r="B48" s="180" t="s">
        <v>770</v>
      </c>
      <c r="C48" s="180">
        <v>1520</v>
      </c>
      <c r="D48" s="180" t="s">
        <v>1117</v>
      </c>
      <c r="E48" s="188" t="s">
        <v>1596</v>
      </c>
      <c r="F48" s="180" t="s">
        <v>278</v>
      </c>
      <c r="G48" s="180" t="s">
        <v>616</v>
      </c>
      <c r="H48" s="180" t="s">
        <v>1120</v>
      </c>
      <c r="I48" s="198" t="s">
        <v>1646</v>
      </c>
    </row>
    <row r="49" spans="1:9" ht="18" customHeight="1" x14ac:dyDescent="0.15">
      <c r="A49" s="180">
        <v>40</v>
      </c>
      <c r="B49" s="180" t="s">
        <v>255</v>
      </c>
      <c r="C49" s="180">
        <v>950</v>
      </c>
      <c r="D49" s="180" t="s">
        <v>1124</v>
      </c>
      <c r="E49" s="180" t="s">
        <v>1125</v>
      </c>
      <c r="F49" s="180" t="s">
        <v>278</v>
      </c>
      <c r="G49" s="180" t="s">
        <v>766</v>
      </c>
      <c r="H49" s="180" t="s">
        <v>12</v>
      </c>
      <c r="I49" s="198" t="s">
        <v>1699</v>
      </c>
    </row>
    <row r="50" spans="1:9" ht="18" customHeight="1" x14ac:dyDescent="0.15">
      <c r="A50" s="180">
        <v>41</v>
      </c>
      <c r="B50" s="180" t="s">
        <v>770</v>
      </c>
      <c r="C50" s="180">
        <v>1380</v>
      </c>
      <c r="D50" s="180" t="s">
        <v>1126</v>
      </c>
      <c r="E50" s="180" t="s">
        <v>1128</v>
      </c>
      <c r="F50" s="180" t="s">
        <v>278</v>
      </c>
      <c r="G50" s="180" t="s">
        <v>1040</v>
      </c>
      <c r="H50" s="180" t="s">
        <v>1120</v>
      </c>
      <c r="I50" s="198" t="s">
        <v>1647</v>
      </c>
    </row>
    <row r="51" spans="1:9" ht="18" customHeight="1" x14ac:dyDescent="0.15">
      <c r="A51" s="180">
        <v>42</v>
      </c>
      <c r="B51" s="180" t="s">
        <v>255</v>
      </c>
      <c r="C51" s="180">
        <v>960</v>
      </c>
      <c r="D51" s="180" t="s">
        <v>1131</v>
      </c>
      <c r="E51" s="180" t="s">
        <v>1132</v>
      </c>
      <c r="F51" s="180" t="s">
        <v>278</v>
      </c>
      <c r="G51" s="180" t="s">
        <v>766</v>
      </c>
      <c r="H51" s="180" t="s">
        <v>12</v>
      </c>
      <c r="I51" s="198" t="s">
        <v>1700</v>
      </c>
    </row>
    <row r="52" spans="1:9" ht="18" customHeight="1" x14ac:dyDescent="0.15">
      <c r="A52" s="368" t="s">
        <v>1641</v>
      </c>
      <c r="B52" s="369"/>
      <c r="C52" s="180"/>
      <c r="D52" s="180"/>
      <c r="E52" s="180"/>
      <c r="F52" s="180"/>
      <c r="G52" s="180"/>
      <c r="H52" s="180"/>
      <c r="I52" s="198"/>
    </row>
    <row r="53" spans="1:9" ht="18" customHeight="1" x14ac:dyDescent="0.15">
      <c r="A53" s="180">
        <v>43</v>
      </c>
      <c r="B53" s="180" t="s">
        <v>255</v>
      </c>
      <c r="C53" s="180">
        <v>1050</v>
      </c>
      <c r="D53" s="180" t="s">
        <v>1133</v>
      </c>
      <c r="E53" s="180" t="s">
        <v>1134</v>
      </c>
      <c r="F53" s="180" t="s">
        <v>278</v>
      </c>
      <c r="G53" s="180" t="s">
        <v>278</v>
      </c>
      <c r="H53" s="180" t="s">
        <v>1100</v>
      </c>
      <c r="I53" s="198" t="s">
        <v>1652</v>
      </c>
    </row>
    <row r="54" spans="1:9" ht="18" customHeight="1" x14ac:dyDescent="0.15">
      <c r="A54" s="180">
        <v>44</v>
      </c>
      <c r="B54" s="180" t="s">
        <v>255</v>
      </c>
      <c r="C54" s="180">
        <v>1050</v>
      </c>
      <c r="D54" s="180" t="s">
        <v>1135</v>
      </c>
      <c r="E54" s="370" t="s">
        <v>1138</v>
      </c>
      <c r="F54" s="180" t="s">
        <v>278</v>
      </c>
      <c r="G54" s="261" t="s">
        <v>616</v>
      </c>
      <c r="H54" s="180" t="s">
        <v>12</v>
      </c>
      <c r="I54" s="198" t="s">
        <v>1650</v>
      </c>
    </row>
    <row r="55" spans="1:9" ht="18" customHeight="1" x14ac:dyDescent="0.15">
      <c r="A55" s="261">
        <v>45</v>
      </c>
      <c r="B55" s="261" t="s">
        <v>255</v>
      </c>
      <c r="C55" s="261">
        <v>700</v>
      </c>
      <c r="D55" s="261" t="s">
        <v>1136</v>
      </c>
      <c r="E55" s="371"/>
      <c r="F55" s="261" t="s">
        <v>278</v>
      </c>
      <c r="G55" s="261" t="s">
        <v>616</v>
      </c>
      <c r="H55" s="261"/>
      <c r="I55" s="263"/>
    </row>
    <row r="56" spans="1:9" ht="18" customHeight="1" x14ac:dyDescent="0.15">
      <c r="A56" s="261">
        <v>46</v>
      </c>
      <c r="B56" s="261" t="s">
        <v>255</v>
      </c>
      <c r="C56" s="261">
        <v>1200</v>
      </c>
      <c r="D56" s="260" t="s">
        <v>794</v>
      </c>
      <c r="E56" s="372"/>
      <c r="F56" s="261" t="s">
        <v>278</v>
      </c>
      <c r="G56" s="261" t="s">
        <v>616</v>
      </c>
      <c r="H56" s="261"/>
      <c r="I56" s="263"/>
    </row>
    <row r="57" spans="1:9" ht="18" customHeight="1" x14ac:dyDescent="0.15">
      <c r="A57" s="261">
        <v>47</v>
      </c>
      <c r="B57" s="180" t="s">
        <v>255</v>
      </c>
      <c r="C57" s="180">
        <v>700</v>
      </c>
      <c r="D57" s="180" t="s">
        <v>1137</v>
      </c>
      <c r="E57" s="180" t="s">
        <v>1138</v>
      </c>
      <c r="F57" s="180" t="s">
        <v>278</v>
      </c>
      <c r="G57" s="180" t="s">
        <v>616</v>
      </c>
      <c r="H57" s="180" t="s">
        <v>12</v>
      </c>
      <c r="I57" s="198" t="s">
        <v>1651</v>
      </c>
    </row>
    <row r="58" spans="1:9" ht="18" customHeight="1" x14ac:dyDescent="0.15">
      <c r="A58" s="261">
        <v>48</v>
      </c>
      <c r="B58" s="180" t="s">
        <v>255</v>
      </c>
      <c r="C58" s="180">
        <v>1015</v>
      </c>
      <c r="D58" s="180" t="s">
        <v>1139</v>
      </c>
      <c r="E58" s="180" t="s">
        <v>1140</v>
      </c>
      <c r="F58" s="180" t="s">
        <v>278</v>
      </c>
      <c r="G58" s="180" t="s">
        <v>278</v>
      </c>
      <c r="H58" s="180" t="s">
        <v>1100</v>
      </c>
      <c r="I58" s="198" t="s">
        <v>1653</v>
      </c>
    </row>
    <row r="59" spans="1:9" ht="18" customHeight="1" x14ac:dyDescent="0.15">
      <c r="A59" s="261">
        <v>49</v>
      </c>
      <c r="B59" s="180" t="s">
        <v>255</v>
      </c>
      <c r="C59" s="180">
        <v>1015</v>
      </c>
      <c r="D59" s="180" t="s">
        <v>1141</v>
      </c>
      <c r="E59" s="180" t="s">
        <v>1142</v>
      </c>
      <c r="F59" s="180" t="s">
        <v>278</v>
      </c>
      <c r="G59" s="180" t="s">
        <v>278</v>
      </c>
      <c r="H59" s="180" t="s">
        <v>1100</v>
      </c>
      <c r="I59" s="198" t="s">
        <v>1654</v>
      </c>
    </row>
    <row r="60" spans="1:9" ht="18" customHeight="1" x14ac:dyDescent="0.15">
      <c r="A60" s="261">
        <v>50</v>
      </c>
      <c r="B60" s="180" t="s">
        <v>255</v>
      </c>
      <c r="C60" s="180">
        <v>1050</v>
      </c>
      <c r="D60" s="180" t="s">
        <v>1143</v>
      </c>
      <c r="E60" s="180" t="s">
        <v>1144</v>
      </c>
      <c r="F60" s="180" t="s">
        <v>278</v>
      </c>
      <c r="G60" s="180" t="s">
        <v>278</v>
      </c>
      <c r="H60" s="180" t="s">
        <v>12</v>
      </c>
      <c r="I60" s="198" t="s">
        <v>1655</v>
      </c>
    </row>
    <row r="61" spans="1:9" ht="18" customHeight="1" x14ac:dyDescent="0.15">
      <c r="A61" s="261">
        <v>51</v>
      </c>
      <c r="B61" s="180" t="s">
        <v>255</v>
      </c>
      <c r="C61" s="180">
        <v>1050</v>
      </c>
      <c r="D61" s="180" t="s">
        <v>1145</v>
      </c>
      <c r="E61" s="180" t="s">
        <v>1146</v>
      </c>
      <c r="F61" s="180" t="s">
        <v>278</v>
      </c>
      <c r="G61" s="180" t="s">
        <v>278</v>
      </c>
      <c r="H61" s="180" t="s">
        <v>12</v>
      </c>
      <c r="I61" s="198" t="s">
        <v>1656</v>
      </c>
    </row>
    <row r="62" spans="1:9" ht="18" customHeight="1" x14ac:dyDescent="0.15">
      <c r="A62" s="261">
        <v>52</v>
      </c>
      <c r="B62" s="180" t="s">
        <v>255</v>
      </c>
      <c r="C62" s="180">
        <v>1050</v>
      </c>
      <c r="D62" s="180" t="s">
        <v>1020</v>
      </c>
      <c r="E62" s="180" t="s">
        <v>1147</v>
      </c>
      <c r="F62" s="180" t="s">
        <v>278</v>
      </c>
      <c r="G62" s="180" t="s">
        <v>278</v>
      </c>
      <c r="H62" s="180" t="s">
        <v>12</v>
      </c>
      <c r="I62" s="198" t="s">
        <v>1657</v>
      </c>
    </row>
    <row r="63" spans="1:9" ht="18" customHeight="1" x14ac:dyDescent="0.15">
      <c r="A63" s="261">
        <v>53</v>
      </c>
      <c r="B63" s="180" t="s">
        <v>255</v>
      </c>
      <c r="C63" s="180">
        <v>1015</v>
      </c>
      <c r="D63" s="180" t="s">
        <v>1148</v>
      </c>
      <c r="E63" s="180" t="s">
        <v>1149</v>
      </c>
      <c r="F63" s="180" t="s">
        <v>278</v>
      </c>
      <c r="G63" s="180" t="s">
        <v>278</v>
      </c>
      <c r="H63" s="180" t="s">
        <v>1100</v>
      </c>
      <c r="I63" s="198" t="s">
        <v>1658</v>
      </c>
    </row>
    <row r="64" spans="1:9" ht="18" customHeight="1" x14ac:dyDescent="0.15">
      <c r="A64" s="366" t="s">
        <v>1619</v>
      </c>
      <c r="B64" s="367"/>
      <c r="C64" s="180"/>
      <c r="D64" s="180"/>
      <c r="E64" s="180"/>
      <c r="F64" s="180"/>
      <c r="G64" s="180"/>
      <c r="H64" s="180"/>
      <c r="I64" s="180"/>
    </row>
    <row r="65" spans="1:9" ht="18" customHeight="1" x14ac:dyDescent="0.15">
      <c r="A65" s="365">
        <v>54</v>
      </c>
      <c r="B65" s="180" t="s">
        <v>770</v>
      </c>
      <c r="C65" s="180">
        <v>740</v>
      </c>
      <c r="D65" s="188" t="s">
        <v>879</v>
      </c>
      <c r="E65" s="364" t="s">
        <v>1579</v>
      </c>
      <c r="F65" s="188" t="s">
        <v>278</v>
      </c>
      <c r="G65" s="365" t="s">
        <v>1599</v>
      </c>
      <c r="H65" s="180" t="s">
        <v>769</v>
      </c>
      <c r="I65" s="378" t="s">
        <v>1648</v>
      </c>
    </row>
    <row r="66" spans="1:9" ht="18" customHeight="1" x14ac:dyDescent="0.15">
      <c r="A66" s="365"/>
      <c r="B66" s="180" t="s">
        <v>770</v>
      </c>
      <c r="C66" s="180">
        <v>540</v>
      </c>
      <c r="D66" s="188" t="s">
        <v>1151</v>
      </c>
      <c r="E66" s="364"/>
      <c r="F66" s="188" t="s">
        <v>278</v>
      </c>
      <c r="G66" s="365"/>
      <c r="H66" s="180" t="s">
        <v>769</v>
      </c>
      <c r="I66" s="379"/>
    </row>
    <row r="67" spans="1:9" ht="18" customHeight="1" x14ac:dyDescent="0.15">
      <c r="A67" s="365"/>
      <c r="B67" s="180" t="s">
        <v>770</v>
      </c>
      <c r="C67" s="180">
        <v>600</v>
      </c>
      <c r="D67" s="188" t="s">
        <v>1152</v>
      </c>
      <c r="E67" s="364"/>
      <c r="F67" s="188" t="s">
        <v>278</v>
      </c>
      <c r="G67" s="365"/>
      <c r="H67" s="180" t="s">
        <v>769</v>
      </c>
      <c r="I67" s="380"/>
    </row>
    <row r="68" spans="1:9" ht="18" customHeight="1" x14ac:dyDescent="0.15">
      <c r="A68" s="365">
        <v>55</v>
      </c>
      <c r="B68" s="180" t="s">
        <v>770</v>
      </c>
      <c r="C68" s="180">
        <v>700</v>
      </c>
      <c r="D68" s="188" t="s">
        <v>1623</v>
      </c>
      <c r="E68" s="364" t="s">
        <v>1799</v>
      </c>
      <c r="F68" s="188" t="s">
        <v>278</v>
      </c>
      <c r="G68" s="365" t="s">
        <v>1599</v>
      </c>
      <c r="H68" s="180" t="s">
        <v>769</v>
      </c>
      <c r="I68" s="378" t="s">
        <v>1649</v>
      </c>
    </row>
    <row r="69" spans="1:9" ht="18" customHeight="1" x14ac:dyDescent="0.15">
      <c r="A69" s="365"/>
      <c r="B69" s="180" t="s">
        <v>770</v>
      </c>
      <c r="C69" s="180">
        <v>500</v>
      </c>
      <c r="D69" s="188" t="s">
        <v>1154</v>
      </c>
      <c r="E69" s="364"/>
      <c r="F69" s="188" t="s">
        <v>278</v>
      </c>
      <c r="G69" s="365"/>
      <c r="H69" s="180" t="s">
        <v>769</v>
      </c>
      <c r="I69" s="379"/>
    </row>
    <row r="70" spans="1:9" ht="18" customHeight="1" x14ac:dyDescent="0.15">
      <c r="A70" s="365"/>
      <c r="B70" s="180" t="s">
        <v>770</v>
      </c>
      <c r="C70" s="180">
        <v>700</v>
      </c>
      <c r="D70" s="244" t="s">
        <v>1736</v>
      </c>
      <c r="E70" s="364"/>
      <c r="F70" s="180" t="s">
        <v>766</v>
      </c>
      <c r="G70" s="365"/>
      <c r="H70" s="180" t="s">
        <v>769</v>
      </c>
      <c r="I70" s="380"/>
    </row>
    <row r="71" spans="1:9" ht="18" customHeight="1" x14ac:dyDescent="0.15">
      <c r="A71" s="180">
        <v>56</v>
      </c>
      <c r="B71" s="180" t="s">
        <v>255</v>
      </c>
      <c r="C71" s="180">
        <v>1130</v>
      </c>
      <c r="D71" s="180" t="s">
        <v>788</v>
      </c>
      <c r="E71" s="180" t="s">
        <v>789</v>
      </c>
      <c r="F71" s="180" t="s">
        <v>278</v>
      </c>
      <c r="G71" s="180" t="s">
        <v>1689</v>
      </c>
      <c r="H71" s="180" t="s">
        <v>769</v>
      </c>
      <c r="I71" s="381" t="s">
        <v>1834</v>
      </c>
    </row>
    <row r="72" spans="1:9" ht="18" customHeight="1" x14ac:dyDescent="0.15">
      <c r="A72" s="365">
        <v>57</v>
      </c>
      <c r="B72" s="180" t="s">
        <v>255</v>
      </c>
      <c r="C72" s="180">
        <v>900</v>
      </c>
      <c r="D72" s="180" t="s">
        <v>790</v>
      </c>
      <c r="E72" s="364" t="s">
        <v>1800</v>
      </c>
      <c r="F72" s="180" t="s">
        <v>278</v>
      </c>
      <c r="G72" s="364" t="s">
        <v>1598</v>
      </c>
      <c r="H72" s="180" t="s">
        <v>769</v>
      </c>
      <c r="I72" s="387"/>
    </row>
    <row r="73" spans="1:9" ht="18" customHeight="1" x14ac:dyDescent="0.15">
      <c r="A73" s="365"/>
      <c r="B73" s="180" t="s">
        <v>255</v>
      </c>
      <c r="C73" s="180">
        <v>600</v>
      </c>
      <c r="D73" s="180" t="s">
        <v>791</v>
      </c>
      <c r="E73" s="364"/>
      <c r="F73" s="180" t="s">
        <v>278</v>
      </c>
      <c r="G73" s="364"/>
      <c r="H73" s="180" t="s">
        <v>769</v>
      </c>
      <c r="I73" s="387"/>
    </row>
    <row r="74" spans="1:9" ht="18" customHeight="1" x14ac:dyDescent="0.15">
      <c r="A74" s="365"/>
      <c r="B74" s="180" t="s">
        <v>255</v>
      </c>
      <c r="C74" s="180">
        <v>600</v>
      </c>
      <c r="D74" s="180" t="s">
        <v>792</v>
      </c>
      <c r="E74" s="364"/>
      <c r="F74" s="180" t="s">
        <v>793</v>
      </c>
      <c r="G74" s="364"/>
      <c r="H74" s="180" t="s">
        <v>769</v>
      </c>
      <c r="I74" s="382"/>
    </row>
    <row r="75" spans="1:9" ht="18" customHeight="1" x14ac:dyDescent="0.15">
      <c r="A75" s="180">
        <v>58</v>
      </c>
      <c r="B75" s="180" t="s">
        <v>255</v>
      </c>
      <c r="C75" s="180">
        <v>1180</v>
      </c>
      <c r="D75" s="180" t="s">
        <v>1620</v>
      </c>
      <c r="E75" s="180" t="s">
        <v>1155</v>
      </c>
      <c r="F75" s="180" t="s">
        <v>278</v>
      </c>
      <c r="G75" s="180" t="s">
        <v>1690</v>
      </c>
      <c r="H75" s="180" t="s">
        <v>769</v>
      </c>
      <c r="I75" s="262" t="s">
        <v>1835</v>
      </c>
    </row>
    <row r="76" spans="1:9" ht="18" customHeight="1" x14ac:dyDescent="0.15">
      <c r="A76" s="180">
        <v>59</v>
      </c>
      <c r="B76" s="180" t="s">
        <v>255</v>
      </c>
      <c r="C76" s="180">
        <v>1010</v>
      </c>
      <c r="D76" s="180" t="s">
        <v>1624</v>
      </c>
      <c r="E76" s="180" t="s">
        <v>798</v>
      </c>
      <c r="F76" s="180" t="s">
        <v>278</v>
      </c>
      <c r="G76" s="180" t="s">
        <v>278</v>
      </c>
      <c r="H76" s="180" t="s">
        <v>769</v>
      </c>
      <c r="I76" s="198" t="s">
        <v>1659</v>
      </c>
    </row>
    <row r="77" spans="1:9" ht="24" customHeight="1" x14ac:dyDescent="0.15">
      <c r="A77" s="180">
        <v>60</v>
      </c>
      <c r="B77" s="180" t="s">
        <v>255</v>
      </c>
      <c r="C77" s="180">
        <v>800</v>
      </c>
      <c r="D77" s="180" t="s">
        <v>1621</v>
      </c>
      <c r="E77" s="180" t="s">
        <v>1099</v>
      </c>
      <c r="F77" s="180" t="s">
        <v>278</v>
      </c>
      <c r="G77" s="180" t="s">
        <v>616</v>
      </c>
      <c r="H77" s="180" t="s">
        <v>769</v>
      </c>
      <c r="I77" s="200" t="s">
        <v>1660</v>
      </c>
    </row>
    <row r="78" spans="1:9" ht="24" customHeight="1" x14ac:dyDescent="0.15">
      <c r="A78" s="180">
        <v>61</v>
      </c>
      <c r="B78" s="180" t="s">
        <v>255</v>
      </c>
      <c r="C78" s="180">
        <v>1150</v>
      </c>
      <c r="D78" s="180" t="s">
        <v>1622</v>
      </c>
      <c r="E78" s="180" t="s">
        <v>802</v>
      </c>
      <c r="F78" s="180" t="s">
        <v>278</v>
      </c>
      <c r="G78" s="180" t="s">
        <v>766</v>
      </c>
      <c r="H78" s="180" t="s">
        <v>769</v>
      </c>
      <c r="I78" s="200" t="s">
        <v>1661</v>
      </c>
    </row>
    <row r="79" spans="1:9" ht="18" customHeight="1" x14ac:dyDescent="0.15">
      <c r="A79" s="232">
        <v>62</v>
      </c>
      <c r="B79" s="232" t="s">
        <v>255</v>
      </c>
      <c r="C79" s="232">
        <v>660</v>
      </c>
      <c r="D79" s="232" t="s">
        <v>519</v>
      </c>
      <c r="E79" s="232" t="s">
        <v>1099</v>
      </c>
      <c r="F79" s="232" t="s">
        <v>766</v>
      </c>
      <c r="G79" s="232" t="s">
        <v>616</v>
      </c>
      <c r="H79" s="232" t="s">
        <v>769</v>
      </c>
      <c r="I79" s="236"/>
    </row>
    <row r="80" spans="1:9" ht="18" customHeight="1" x14ac:dyDescent="0.15">
      <c r="A80" s="232">
        <v>63</v>
      </c>
      <c r="B80" s="232" t="s">
        <v>255</v>
      </c>
      <c r="C80" s="232">
        <v>660</v>
      </c>
      <c r="D80" s="232" t="s">
        <v>1718</v>
      </c>
      <c r="E80" s="232" t="s">
        <v>1138</v>
      </c>
      <c r="F80" s="232" t="s">
        <v>766</v>
      </c>
      <c r="G80" s="232" t="s">
        <v>616</v>
      </c>
      <c r="H80" s="232" t="s">
        <v>12</v>
      </c>
      <c r="I80" s="392" t="s">
        <v>1717</v>
      </c>
    </row>
    <row r="81" spans="1:10" ht="18" customHeight="1" x14ac:dyDescent="0.15">
      <c r="A81" s="232">
        <v>64</v>
      </c>
      <c r="B81" s="232" t="s">
        <v>255</v>
      </c>
      <c r="C81" s="232">
        <v>280</v>
      </c>
      <c r="D81" s="232" t="s">
        <v>1718</v>
      </c>
      <c r="E81" s="232" t="s">
        <v>1094</v>
      </c>
      <c r="F81" s="232" t="s">
        <v>766</v>
      </c>
      <c r="G81" s="232" t="s">
        <v>766</v>
      </c>
      <c r="H81" s="232" t="s">
        <v>12</v>
      </c>
      <c r="I81" s="392"/>
    </row>
    <row r="82" spans="1:10" ht="18" customHeight="1" x14ac:dyDescent="0.15">
      <c r="A82" s="232">
        <v>65</v>
      </c>
      <c r="B82" s="232" t="s">
        <v>255</v>
      </c>
      <c r="C82" s="232">
        <v>350</v>
      </c>
      <c r="D82" s="232" t="s">
        <v>1094</v>
      </c>
      <c r="E82" s="232" t="s">
        <v>1156</v>
      </c>
      <c r="F82" s="232" t="s">
        <v>766</v>
      </c>
      <c r="G82" s="232" t="s">
        <v>766</v>
      </c>
      <c r="H82" s="232" t="s">
        <v>12</v>
      </c>
      <c r="I82" s="392"/>
    </row>
    <row r="83" spans="1:10" ht="18" customHeight="1" x14ac:dyDescent="0.15">
      <c r="A83" s="232">
        <v>66</v>
      </c>
      <c r="B83" s="232" t="s">
        <v>255</v>
      </c>
      <c r="C83" s="232">
        <v>350</v>
      </c>
      <c r="D83" s="232" t="s">
        <v>1156</v>
      </c>
      <c r="E83" s="232" t="s">
        <v>1157</v>
      </c>
      <c r="F83" s="232" t="s">
        <v>766</v>
      </c>
      <c r="G83" s="232" t="s">
        <v>766</v>
      </c>
      <c r="H83" s="232" t="s">
        <v>1089</v>
      </c>
      <c r="I83" s="392"/>
    </row>
    <row r="84" spans="1:10" ht="18" customHeight="1" x14ac:dyDescent="0.15">
      <c r="A84" s="180">
        <v>67</v>
      </c>
      <c r="B84" s="180" t="s">
        <v>255</v>
      </c>
      <c r="C84" s="180">
        <v>1050</v>
      </c>
      <c r="D84" s="180" t="s">
        <v>1158</v>
      </c>
      <c r="E84" s="180" t="s">
        <v>1072</v>
      </c>
      <c r="F84" s="180" t="s">
        <v>766</v>
      </c>
      <c r="G84" s="180" t="s">
        <v>766</v>
      </c>
      <c r="H84" s="180" t="s">
        <v>1159</v>
      </c>
      <c r="I84" s="198" t="s">
        <v>1663</v>
      </c>
    </row>
    <row r="85" spans="1:10" ht="18" customHeight="1" x14ac:dyDescent="0.15">
      <c r="A85" s="180">
        <v>68</v>
      </c>
      <c r="B85" s="180" t="s">
        <v>255</v>
      </c>
      <c r="C85" s="180">
        <v>460</v>
      </c>
      <c r="D85" s="180" t="s">
        <v>1160</v>
      </c>
      <c r="E85" s="180" t="s">
        <v>1161</v>
      </c>
      <c r="F85" s="180" t="s">
        <v>766</v>
      </c>
      <c r="G85" s="180" t="s">
        <v>766</v>
      </c>
      <c r="H85" s="180" t="s">
        <v>12</v>
      </c>
      <c r="I85" s="381" t="s">
        <v>1664</v>
      </c>
    </row>
    <row r="86" spans="1:10" ht="18" customHeight="1" x14ac:dyDescent="0.15">
      <c r="A86" s="180">
        <v>69</v>
      </c>
      <c r="B86" s="180" t="s">
        <v>255</v>
      </c>
      <c r="C86" s="180">
        <v>710</v>
      </c>
      <c r="D86" s="180" t="s">
        <v>1162</v>
      </c>
      <c r="E86" s="180" t="s">
        <v>521</v>
      </c>
      <c r="F86" s="180" t="s">
        <v>766</v>
      </c>
      <c r="G86" s="180" t="s">
        <v>766</v>
      </c>
      <c r="H86" s="180" t="s">
        <v>12</v>
      </c>
      <c r="I86" s="387"/>
    </row>
    <row r="87" spans="1:10" ht="18" customHeight="1" x14ac:dyDescent="0.15">
      <c r="A87" s="180">
        <v>70</v>
      </c>
      <c r="B87" s="180" t="s">
        <v>255</v>
      </c>
      <c r="C87" s="180">
        <v>710</v>
      </c>
      <c r="D87" s="180" t="s">
        <v>1163</v>
      </c>
      <c r="E87" s="180" t="s">
        <v>522</v>
      </c>
      <c r="F87" s="180" t="s">
        <v>766</v>
      </c>
      <c r="G87" s="180" t="s">
        <v>766</v>
      </c>
      <c r="H87" s="180" t="s">
        <v>12</v>
      </c>
      <c r="I87" s="382"/>
    </row>
    <row r="88" spans="1:10" ht="18" customHeight="1" x14ac:dyDescent="0.15">
      <c r="A88" s="180">
        <v>71</v>
      </c>
      <c r="B88" s="180" t="s">
        <v>255</v>
      </c>
      <c r="C88" s="180">
        <v>400</v>
      </c>
      <c r="D88" s="180" t="s">
        <v>1164</v>
      </c>
      <c r="E88" s="180" t="s">
        <v>1061</v>
      </c>
      <c r="F88" s="365" t="s">
        <v>277</v>
      </c>
      <c r="G88" s="180" t="s">
        <v>766</v>
      </c>
      <c r="H88" s="180" t="s">
        <v>12</v>
      </c>
      <c r="I88" s="381" t="s">
        <v>1665</v>
      </c>
    </row>
    <row r="89" spans="1:10" ht="18" customHeight="1" x14ac:dyDescent="0.15">
      <c r="A89" s="180">
        <v>72</v>
      </c>
      <c r="B89" s="180" t="s">
        <v>255</v>
      </c>
      <c r="C89" s="180">
        <v>580</v>
      </c>
      <c r="D89" s="180" t="s">
        <v>1164</v>
      </c>
      <c r="E89" s="180" t="s">
        <v>1165</v>
      </c>
      <c r="F89" s="365"/>
      <c r="G89" s="180" t="s">
        <v>766</v>
      </c>
      <c r="H89" s="180" t="s">
        <v>12</v>
      </c>
      <c r="I89" s="382"/>
    </row>
    <row r="90" spans="1:10" s="179" customFormat="1" ht="18" customHeight="1" x14ac:dyDescent="0.15">
      <c r="A90" s="180">
        <v>73</v>
      </c>
      <c r="B90" s="188" t="s">
        <v>8</v>
      </c>
      <c r="C90" s="188">
        <v>1070</v>
      </c>
      <c r="D90" s="188" t="s">
        <v>1166</v>
      </c>
      <c r="E90" s="188" t="s">
        <v>745</v>
      </c>
      <c r="F90" s="188" t="s">
        <v>277</v>
      </c>
      <c r="G90" s="188" t="s">
        <v>527</v>
      </c>
      <c r="H90" s="188" t="s">
        <v>1167</v>
      </c>
      <c r="I90" s="389" t="s">
        <v>1662</v>
      </c>
      <c r="J90" s="179">
        <f>SUBTOTAL(9,C90:C93)</f>
        <v>3600</v>
      </c>
    </row>
    <row r="91" spans="1:10" s="179" customFormat="1" ht="18" customHeight="1" x14ac:dyDescent="0.15">
      <c r="A91" s="180">
        <v>74</v>
      </c>
      <c r="B91" s="188" t="s">
        <v>8</v>
      </c>
      <c r="C91" s="188">
        <v>730</v>
      </c>
      <c r="D91" s="188" t="s">
        <v>1168</v>
      </c>
      <c r="E91" s="188" t="s">
        <v>7</v>
      </c>
      <c r="F91" s="188" t="s">
        <v>277</v>
      </c>
      <c r="G91" s="188" t="s">
        <v>527</v>
      </c>
      <c r="H91" s="188" t="s">
        <v>1167</v>
      </c>
      <c r="I91" s="390"/>
    </row>
    <row r="92" spans="1:10" s="179" customFormat="1" ht="18" customHeight="1" x14ac:dyDescent="0.15">
      <c r="A92" s="180">
        <v>75</v>
      </c>
      <c r="B92" s="188" t="s">
        <v>8</v>
      </c>
      <c r="C92" s="188">
        <v>1070</v>
      </c>
      <c r="D92" s="188" t="s">
        <v>1169</v>
      </c>
      <c r="E92" s="188" t="s">
        <v>748</v>
      </c>
      <c r="F92" s="188" t="s">
        <v>277</v>
      </c>
      <c r="G92" s="188" t="s">
        <v>527</v>
      </c>
      <c r="H92" s="188" t="s">
        <v>1167</v>
      </c>
      <c r="I92" s="390"/>
    </row>
    <row r="93" spans="1:10" s="179" customFormat="1" ht="18" customHeight="1" x14ac:dyDescent="0.15">
      <c r="A93" s="180">
        <v>76</v>
      </c>
      <c r="B93" s="188" t="s">
        <v>8</v>
      </c>
      <c r="C93" s="188">
        <v>730</v>
      </c>
      <c r="D93" s="188" t="s">
        <v>1169</v>
      </c>
      <c r="E93" s="188" t="s">
        <v>1170</v>
      </c>
      <c r="F93" s="188" t="s">
        <v>277</v>
      </c>
      <c r="G93" s="188" t="s">
        <v>277</v>
      </c>
      <c r="H93" s="188" t="s">
        <v>1167</v>
      </c>
      <c r="I93" s="391"/>
    </row>
    <row r="94" spans="1:10" ht="18" customHeight="1" x14ac:dyDescent="0.15">
      <c r="A94" s="180">
        <v>77</v>
      </c>
      <c r="B94" s="180" t="s">
        <v>770</v>
      </c>
      <c r="C94" s="180">
        <v>850</v>
      </c>
      <c r="D94" s="180" t="s">
        <v>773</v>
      </c>
      <c r="E94" s="180" t="s">
        <v>774</v>
      </c>
      <c r="F94" s="180" t="s">
        <v>1667</v>
      </c>
      <c r="G94" s="365" t="s">
        <v>1667</v>
      </c>
      <c r="H94" s="180" t="s">
        <v>769</v>
      </c>
      <c r="I94" s="393" t="s">
        <v>1670</v>
      </c>
    </row>
    <row r="95" spans="1:10" ht="18" customHeight="1" x14ac:dyDescent="0.15">
      <c r="A95" s="180">
        <v>78</v>
      </c>
      <c r="B95" s="180" t="s">
        <v>770</v>
      </c>
      <c r="C95" s="180">
        <v>1210</v>
      </c>
      <c r="D95" s="180" t="s">
        <v>776</v>
      </c>
      <c r="E95" s="180" t="s">
        <v>774</v>
      </c>
      <c r="F95" s="233" t="s">
        <v>1667</v>
      </c>
      <c r="G95" s="365"/>
      <c r="H95" s="180" t="s">
        <v>769</v>
      </c>
      <c r="I95" s="393"/>
    </row>
    <row r="96" spans="1:10" ht="18" customHeight="1" x14ac:dyDescent="0.15">
      <c r="A96" s="180">
        <v>79</v>
      </c>
      <c r="B96" s="180" t="s">
        <v>770</v>
      </c>
      <c r="C96" s="180">
        <v>850</v>
      </c>
      <c r="D96" s="180" t="s">
        <v>778</v>
      </c>
      <c r="E96" s="180" t="s">
        <v>779</v>
      </c>
      <c r="F96" s="180" t="s">
        <v>1667</v>
      </c>
      <c r="G96" s="365" t="s">
        <v>1716</v>
      </c>
      <c r="H96" s="180" t="s">
        <v>769</v>
      </c>
      <c r="I96" s="393"/>
    </row>
    <row r="97" spans="1:9" ht="18" customHeight="1" x14ac:dyDescent="0.15">
      <c r="A97" s="180">
        <v>80</v>
      </c>
      <c r="B97" s="180" t="s">
        <v>770</v>
      </c>
      <c r="C97" s="180">
        <v>500</v>
      </c>
      <c r="D97" s="180" t="s">
        <v>780</v>
      </c>
      <c r="E97" s="180" t="s">
        <v>779</v>
      </c>
      <c r="F97" s="180" t="s">
        <v>1667</v>
      </c>
      <c r="G97" s="365"/>
      <c r="H97" s="180" t="s">
        <v>769</v>
      </c>
      <c r="I97" s="393"/>
    </row>
    <row r="98" spans="1:9" ht="18" customHeight="1" x14ac:dyDescent="0.15">
      <c r="A98" s="261">
        <v>81</v>
      </c>
      <c r="B98" s="180" t="s">
        <v>255</v>
      </c>
      <c r="C98" s="180">
        <v>1270</v>
      </c>
      <c r="D98" s="180" t="s">
        <v>781</v>
      </c>
      <c r="E98" s="180" t="s">
        <v>782</v>
      </c>
      <c r="F98" s="180" t="s">
        <v>1689</v>
      </c>
      <c r="G98" s="180" t="s">
        <v>783</v>
      </c>
      <c r="H98" s="180" t="s">
        <v>769</v>
      </c>
      <c r="I98" s="393"/>
    </row>
    <row r="99" spans="1:9" ht="18" customHeight="1" x14ac:dyDescent="0.15">
      <c r="A99" s="261">
        <v>82</v>
      </c>
      <c r="B99" s="180" t="s">
        <v>255</v>
      </c>
      <c r="C99" s="180">
        <v>1270</v>
      </c>
      <c r="D99" s="180" t="s">
        <v>785</v>
      </c>
      <c r="E99" s="180" t="s">
        <v>786</v>
      </c>
      <c r="F99" s="180" t="s">
        <v>1689</v>
      </c>
      <c r="G99" s="180" t="s">
        <v>783</v>
      </c>
      <c r="H99" s="180" t="s">
        <v>769</v>
      </c>
      <c r="I99" s="393"/>
    </row>
    <row r="100" spans="1:9" ht="18" customHeight="1" x14ac:dyDescent="0.15">
      <c r="A100" s="261">
        <v>83</v>
      </c>
      <c r="B100" s="180" t="s">
        <v>255</v>
      </c>
      <c r="C100" s="180">
        <v>1100</v>
      </c>
      <c r="D100" s="180" t="s">
        <v>816</v>
      </c>
      <c r="E100" s="180" t="s">
        <v>817</v>
      </c>
      <c r="F100" s="180" t="s">
        <v>793</v>
      </c>
      <c r="G100" s="180" t="s">
        <v>766</v>
      </c>
      <c r="H100" s="180" t="s">
        <v>769</v>
      </c>
      <c r="I100" s="393"/>
    </row>
    <row r="101" spans="1:9" ht="18" customHeight="1" x14ac:dyDescent="0.15">
      <c r="A101" s="261">
        <v>84</v>
      </c>
      <c r="B101" s="180" t="s">
        <v>255</v>
      </c>
      <c r="C101" s="180">
        <v>1030</v>
      </c>
      <c r="D101" s="180" t="s">
        <v>520</v>
      </c>
      <c r="E101" s="180" t="s">
        <v>800</v>
      </c>
      <c r="F101" s="180" t="s">
        <v>766</v>
      </c>
      <c r="G101" s="180" t="s">
        <v>766</v>
      </c>
      <c r="H101" s="180" t="s">
        <v>1701</v>
      </c>
      <c r="I101" s="393"/>
    </row>
    <row r="102" spans="1:9" ht="18" customHeight="1" x14ac:dyDescent="0.15">
      <c r="A102" s="261">
        <v>85</v>
      </c>
      <c r="B102" s="180" t="s">
        <v>770</v>
      </c>
      <c r="C102" s="180">
        <v>940</v>
      </c>
      <c r="D102" s="180" t="s">
        <v>808</v>
      </c>
      <c r="E102" s="180" t="s">
        <v>713</v>
      </c>
      <c r="F102" s="365" t="s">
        <v>1715</v>
      </c>
      <c r="G102" s="180" t="s">
        <v>766</v>
      </c>
      <c r="H102" s="180" t="s">
        <v>769</v>
      </c>
      <c r="I102" s="393"/>
    </row>
    <row r="103" spans="1:9" ht="18" customHeight="1" x14ac:dyDescent="0.15">
      <c r="A103" s="261">
        <v>86</v>
      </c>
      <c r="B103" s="180" t="s">
        <v>770</v>
      </c>
      <c r="C103" s="180">
        <v>350</v>
      </c>
      <c r="D103" s="180" t="s">
        <v>808</v>
      </c>
      <c r="E103" s="180" t="s">
        <v>1174</v>
      </c>
      <c r="F103" s="365"/>
      <c r="G103" s="180" t="s">
        <v>1586</v>
      </c>
      <c r="H103" s="180" t="s">
        <v>769</v>
      </c>
      <c r="I103" s="393"/>
    </row>
    <row r="104" spans="1:9" ht="18" customHeight="1" x14ac:dyDescent="0.15">
      <c r="A104" s="261">
        <v>87</v>
      </c>
      <c r="B104" s="245" t="s">
        <v>770</v>
      </c>
      <c r="C104" s="245">
        <v>330</v>
      </c>
      <c r="D104" s="245" t="s">
        <v>810</v>
      </c>
      <c r="E104" s="245" t="s">
        <v>1175</v>
      </c>
      <c r="F104" s="245" t="s">
        <v>289</v>
      </c>
      <c r="G104" s="245" t="s">
        <v>1586</v>
      </c>
      <c r="H104" s="245" t="s">
        <v>769</v>
      </c>
      <c r="I104" s="393"/>
    </row>
    <row r="105" spans="1:9" ht="18" customHeight="1" x14ac:dyDescent="0.15">
      <c r="A105" s="261">
        <v>88</v>
      </c>
      <c r="B105" s="245" t="s">
        <v>770</v>
      </c>
      <c r="C105" s="245">
        <v>870</v>
      </c>
      <c r="D105" s="245" t="s">
        <v>810</v>
      </c>
      <c r="E105" s="245" t="s">
        <v>1128</v>
      </c>
      <c r="F105" s="245"/>
      <c r="G105" s="245" t="s">
        <v>1586</v>
      </c>
      <c r="H105" s="245" t="s">
        <v>769</v>
      </c>
      <c r="I105" s="248"/>
    </row>
    <row r="106" spans="1:9" ht="18" customHeight="1" x14ac:dyDescent="0.15">
      <c r="A106" s="261">
        <v>89</v>
      </c>
      <c r="B106" s="180" t="s">
        <v>1484</v>
      </c>
      <c r="C106" s="188">
        <v>710</v>
      </c>
      <c r="D106" s="188" t="s">
        <v>1600</v>
      </c>
      <c r="E106" s="188" t="s">
        <v>1601</v>
      </c>
      <c r="F106" s="188" t="s">
        <v>1692</v>
      </c>
      <c r="G106" s="188" t="s">
        <v>1602</v>
      </c>
      <c r="H106" s="180" t="s">
        <v>769</v>
      </c>
      <c r="I106" s="248"/>
    </row>
    <row r="107" spans="1:9" ht="18" customHeight="1" x14ac:dyDescent="0.15">
      <c r="A107" s="261">
        <v>90</v>
      </c>
      <c r="B107" s="180" t="s">
        <v>770</v>
      </c>
      <c r="C107" s="180">
        <v>1290</v>
      </c>
      <c r="D107" s="180" t="s">
        <v>812</v>
      </c>
      <c r="E107" s="180" t="s">
        <v>813</v>
      </c>
      <c r="F107" s="180" t="s">
        <v>766</v>
      </c>
      <c r="G107" s="180" t="s">
        <v>1667</v>
      </c>
      <c r="H107" s="180" t="s">
        <v>769</v>
      </c>
      <c r="I107" s="381" t="s">
        <v>1625</v>
      </c>
    </row>
    <row r="108" spans="1:9" ht="18" customHeight="1" x14ac:dyDescent="0.15">
      <c r="A108" s="261">
        <v>91</v>
      </c>
      <c r="B108" s="180" t="s">
        <v>770</v>
      </c>
      <c r="C108" s="180">
        <v>1290</v>
      </c>
      <c r="D108" s="180" t="s">
        <v>814</v>
      </c>
      <c r="E108" s="180" t="s">
        <v>815</v>
      </c>
      <c r="F108" s="180" t="s">
        <v>766</v>
      </c>
      <c r="G108" s="180" t="s">
        <v>1667</v>
      </c>
      <c r="H108" s="180" t="s">
        <v>769</v>
      </c>
      <c r="I108" s="387"/>
    </row>
    <row r="109" spans="1:9" ht="18" customHeight="1" x14ac:dyDescent="0.15">
      <c r="A109" s="261">
        <v>92</v>
      </c>
      <c r="B109" s="180" t="s">
        <v>770</v>
      </c>
      <c r="C109" s="180">
        <v>75</v>
      </c>
      <c r="D109" s="180" t="s">
        <v>776</v>
      </c>
      <c r="E109" s="180" t="s">
        <v>777</v>
      </c>
      <c r="F109" s="180" t="s">
        <v>766</v>
      </c>
      <c r="G109" s="180" t="s">
        <v>766</v>
      </c>
      <c r="H109" s="180" t="s">
        <v>769</v>
      </c>
      <c r="I109" s="387"/>
    </row>
    <row r="110" spans="1:9" ht="18" customHeight="1" x14ac:dyDescent="0.15">
      <c r="A110" s="261">
        <v>93</v>
      </c>
      <c r="B110" s="180" t="s">
        <v>770</v>
      </c>
      <c r="C110" s="180">
        <v>1280</v>
      </c>
      <c r="D110" s="180" t="s">
        <v>776</v>
      </c>
      <c r="E110" s="180" t="s">
        <v>811</v>
      </c>
      <c r="F110" s="180" t="s">
        <v>766</v>
      </c>
      <c r="G110" s="180" t="s">
        <v>1667</v>
      </c>
      <c r="H110" s="180" t="s">
        <v>769</v>
      </c>
      <c r="I110" s="382"/>
    </row>
    <row r="111" spans="1:9" ht="18" customHeight="1" x14ac:dyDescent="0.15">
      <c r="A111" s="261">
        <v>94</v>
      </c>
      <c r="B111" s="180" t="s">
        <v>255</v>
      </c>
      <c r="C111" s="180">
        <v>120</v>
      </c>
      <c r="D111" s="370" t="s">
        <v>1176</v>
      </c>
      <c r="E111" s="180" t="s">
        <v>1075</v>
      </c>
      <c r="F111" s="180" t="s">
        <v>766</v>
      </c>
      <c r="G111" s="180" t="s">
        <v>766</v>
      </c>
      <c r="H111" s="180" t="s">
        <v>1076</v>
      </c>
      <c r="I111" s="381" t="s">
        <v>1669</v>
      </c>
    </row>
    <row r="112" spans="1:9" ht="18" customHeight="1" x14ac:dyDescent="0.15">
      <c r="A112" s="261">
        <v>95</v>
      </c>
      <c r="B112" s="180" t="s">
        <v>255</v>
      </c>
      <c r="C112" s="180">
        <v>120</v>
      </c>
      <c r="D112" s="372"/>
      <c r="E112" s="180" t="s">
        <v>1063</v>
      </c>
      <c r="F112" s="180" t="s">
        <v>766</v>
      </c>
      <c r="G112" s="180" t="s">
        <v>766</v>
      </c>
      <c r="H112" s="180" t="s">
        <v>12</v>
      </c>
      <c r="I112" s="387"/>
    </row>
    <row r="113" spans="1:9" ht="18" customHeight="1" x14ac:dyDescent="0.15">
      <c r="A113" s="261">
        <v>96</v>
      </c>
      <c r="B113" s="180" t="s">
        <v>255</v>
      </c>
      <c r="C113" s="180">
        <v>120</v>
      </c>
      <c r="D113" s="370" t="s">
        <v>1179</v>
      </c>
      <c r="E113" s="180" t="s">
        <v>1180</v>
      </c>
      <c r="F113" s="180" t="s">
        <v>766</v>
      </c>
      <c r="G113" s="180" t="s">
        <v>766</v>
      </c>
      <c r="H113" s="180" t="s">
        <v>12</v>
      </c>
      <c r="I113" s="387"/>
    </row>
    <row r="114" spans="1:9" ht="18" customHeight="1" x14ac:dyDescent="0.15">
      <c r="A114" s="261">
        <v>97</v>
      </c>
      <c r="B114" s="180" t="s">
        <v>255</v>
      </c>
      <c r="C114" s="180">
        <v>120</v>
      </c>
      <c r="D114" s="372"/>
      <c r="E114" s="180" t="s">
        <v>1182</v>
      </c>
      <c r="F114" s="180" t="s">
        <v>766</v>
      </c>
      <c r="G114" s="180" t="s">
        <v>766</v>
      </c>
      <c r="H114" s="180" t="s">
        <v>12</v>
      </c>
      <c r="I114" s="387"/>
    </row>
    <row r="115" spans="1:9" ht="18" customHeight="1" x14ac:dyDescent="0.15">
      <c r="A115" s="261">
        <v>98</v>
      </c>
      <c r="B115" s="180" t="s">
        <v>255</v>
      </c>
      <c r="C115" s="180">
        <v>370</v>
      </c>
      <c r="D115" s="180" t="s">
        <v>1184</v>
      </c>
      <c r="E115" s="180" t="s">
        <v>1185</v>
      </c>
      <c r="F115" s="180" t="s">
        <v>766</v>
      </c>
      <c r="G115" s="180" t="s">
        <v>766</v>
      </c>
      <c r="H115" s="180" t="s">
        <v>12</v>
      </c>
      <c r="I115" s="382"/>
    </row>
    <row r="116" spans="1:9" ht="18" customHeight="1" x14ac:dyDescent="0.15">
      <c r="A116" s="261">
        <v>99</v>
      </c>
      <c r="B116" s="180" t="s">
        <v>255</v>
      </c>
      <c r="C116" s="180">
        <v>100</v>
      </c>
      <c r="D116" s="188" t="s">
        <v>1187</v>
      </c>
      <c r="E116" s="188" t="s">
        <v>1086</v>
      </c>
      <c r="F116" s="180" t="s">
        <v>277</v>
      </c>
      <c r="G116" s="180" t="s">
        <v>277</v>
      </c>
      <c r="H116" s="180" t="s">
        <v>12</v>
      </c>
      <c r="I116" s="381" t="s">
        <v>1666</v>
      </c>
    </row>
    <row r="117" spans="1:9" ht="18" customHeight="1" x14ac:dyDescent="0.15">
      <c r="A117" s="261">
        <v>100</v>
      </c>
      <c r="B117" s="180" t="s">
        <v>255</v>
      </c>
      <c r="C117" s="180">
        <v>180</v>
      </c>
      <c r="D117" s="188" t="s">
        <v>1189</v>
      </c>
      <c r="E117" s="188" t="s">
        <v>1190</v>
      </c>
      <c r="F117" s="180" t="s">
        <v>277</v>
      </c>
      <c r="G117" s="180" t="s">
        <v>277</v>
      </c>
      <c r="H117" s="180" t="s">
        <v>12</v>
      </c>
      <c r="I117" s="387"/>
    </row>
    <row r="118" spans="1:9" ht="18" customHeight="1" x14ac:dyDescent="0.15">
      <c r="A118" s="261">
        <v>101</v>
      </c>
      <c r="B118" s="180" t="s">
        <v>255</v>
      </c>
      <c r="C118" s="180">
        <v>400</v>
      </c>
      <c r="D118" s="188" t="s">
        <v>1192</v>
      </c>
      <c r="E118" s="188" t="s">
        <v>1193</v>
      </c>
      <c r="F118" s="180" t="s">
        <v>277</v>
      </c>
      <c r="G118" s="180" t="s">
        <v>277</v>
      </c>
      <c r="H118" s="180" t="s">
        <v>12</v>
      </c>
      <c r="I118" s="387"/>
    </row>
    <row r="119" spans="1:9" ht="18" customHeight="1" x14ac:dyDescent="0.15">
      <c r="A119" s="261">
        <v>102</v>
      </c>
      <c r="B119" s="180" t="s">
        <v>255</v>
      </c>
      <c r="C119" s="180">
        <v>480</v>
      </c>
      <c r="D119" s="188" t="s">
        <v>1195</v>
      </c>
      <c r="E119" s="188" t="s">
        <v>1193</v>
      </c>
      <c r="F119" s="180" t="s">
        <v>277</v>
      </c>
      <c r="G119" s="180" t="s">
        <v>277</v>
      </c>
      <c r="H119" s="180" t="s">
        <v>12</v>
      </c>
      <c r="I119" s="382"/>
    </row>
    <row r="120" spans="1:9" ht="18" customHeight="1" x14ac:dyDescent="0.15">
      <c r="A120" s="261">
        <v>103</v>
      </c>
      <c r="B120" s="180" t="s">
        <v>770</v>
      </c>
      <c r="C120" s="180">
        <v>700</v>
      </c>
      <c r="D120" s="180" t="s">
        <v>803</v>
      </c>
      <c r="E120" s="244" t="s">
        <v>1736</v>
      </c>
      <c r="F120" s="180" t="s">
        <v>766</v>
      </c>
      <c r="G120" s="180" t="s">
        <v>766</v>
      </c>
      <c r="H120" s="180" t="s">
        <v>769</v>
      </c>
      <c r="I120" s="381" t="s">
        <v>1668</v>
      </c>
    </row>
    <row r="121" spans="1:9" ht="18" customHeight="1" x14ac:dyDescent="0.15">
      <c r="A121" s="261">
        <v>104</v>
      </c>
      <c r="B121" s="180" t="s">
        <v>770</v>
      </c>
      <c r="C121" s="180">
        <v>75</v>
      </c>
      <c r="D121" s="180" t="s">
        <v>803</v>
      </c>
      <c r="E121" s="180" t="s">
        <v>806</v>
      </c>
      <c r="F121" s="180" t="s">
        <v>766</v>
      </c>
      <c r="G121" s="180" t="s">
        <v>766</v>
      </c>
      <c r="H121" s="180" t="s">
        <v>769</v>
      </c>
      <c r="I121" s="382"/>
    </row>
    <row r="122" spans="1:9" s="179" customFormat="1" ht="18" customHeight="1" x14ac:dyDescent="0.15">
      <c r="A122" s="261">
        <v>105</v>
      </c>
      <c r="B122" s="188" t="s">
        <v>255</v>
      </c>
      <c r="C122" s="181">
        <v>150</v>
      </c>
      <c r="D122" s="194" t="s">
        <v>1390</v>
      </c>
      <c r="E122" s="194" t="s">
        <v>1399</v>
      </c>
      <c r="F122" s="194" t="s">
        <v>1398</v>
      </c>
      <c r="G122" s="181" t="s">
        <v>1388</v>
      </c>
      <c r="H122" s="180" t="s">
        <v>1693</v>
      </c>
      <c r="I122" s="392" t="s">
        <v>1766</v>
      </c>
    </row>
    <row r="123" spans="1:9" s="179" customFormat="1" ht="18" customHeight="1" x14ac:dyDescent="0.15">
      <c r="A123" s="261">
        <v>106</v>
      </c>
      <c r="B123" s="188" t="s">
        <v>255</v>
      </c>
      <c r="C123" s="181">
        <v>150</v>
      </c>
      <c r="D123" s="194" t="s">
        <v>1391</v>
      </c>
      <c r="E123" s="194" t="s">
        <v>1400</v>
      </c>
      <c r="F123" s="194" t="s">
        <v>1398</v>
      </c>
      <c r="G123" s="181" t="s">
        <v>1388</v>
      </c>
      <c r="H123" s="180" t="s">
        <v>769</v>
      </c>
      <c r="I123" s="392"/>
    </row>
    <row r="124" spans="1:9" s="179" customFormat="1" ht="18" customHeight="1" x14ac:dyDescent="0.15">
      <c r="A124" s="261">
        <v>107</v>
      </c>
      <c r="B124" s="188" t="s">
        <v>255</v>
      </c>
      <c r="C124" s="181">
        <v>150</v>
      </c>
      <c r="D124" s="194" t="s">
        <v>1392</v>
      </c>
      <c r="E124" s="194" t="s">
        <v>1401</v>
      </c>
      <c r="F124" s="194" t="s">
        <v>1398</v>
      </c>
      <c r="G124" s="181" t="s">
        <v>1388</v>
      </c>
      <c r="H124" s="180" t="s">
        <v>769</v>
      </c>
      <c r="I124" s="392"/>
    </row>
    <row r="125" spans="1:9" s="179" customFormat="1" ht="18" customHeight="1" x14ac:dyDescent="0.15">
      <c r="A125" s="261">
        <v>108</v>
      </c>
      <c r="B125" s="188" t="s">
        <v>255</v>
      </c>
      <c r="C125" s="181">
        <v>150</v>
      </c>
      <c r="D125" s="194" t="s">
        <v>1393</v>
      </c>
      <c r="E125" s="194" t="s">
        <v>1402</v>
      </c>
      <c r="F125" s="194" t="s">
        <v>1398</v>
      </c>
      <c r="G125" s="181" t="s">
        <v>1388</v>
      </c>
      <c r="H125" s="180" t="s">
        <v>769</v>
      </c>
      <c r="I125" s="392"/>
    </row>
    <row r="126" spans="1:9" s="179" customFormat="1" ht="18" customHeight="1" x14ac:dyDescent="0.15">
      <c r="A126" s="261">
        <v>109</v>
      </c>
      <c r="B126" s="188" t="s">
        <v>255</v>
      </c>
      <c r="C126" s="181">
        <v>150</v>
      </c>
      <c r="D126" s="194" t="s">
        <v>1394</v>
      </c>
      <c r="E126" s="194" t="s">
        <v>1403</v>
      </c>
      <c r="F126" s="194" t="s">
        <v>1398</v>
      </c>
      <c r="G126" s="181" t="s">
        <v>1388</v>
      </c>
      <c r="H126" s="180" t="s">
        <v>769</v>
      </c>
      <c r="I126" s="392"/>
    </row>
    <row r="127" spans="1:9" s="179" customFormat="1" ht="18" customHeight="1" x14ac:dyDescent="0.15">
      <c r="A127" s="261">
        <v>110</v>
      </c>
      <c r="B127" s="188" t="s">
        <v>255</v>
      </c>
      <c r="C127" s="181">
        <v>150</v>
      </c>
      <c r="D127" s="194" t="s">
        <v>1395</v>
      </c>
      <c r="E127" s="194" t="s">
        <v>1404</v>
      </c>
      <c r="F127" s="194" t="s">
        <v>1398</v>
      </c>
      <c r="G127" s="181" t="s">
        <v>1388</v>
      </c>
      <c r="H127" s="180" t="s">
        <v>769</v>
      </c>
      <c r="I127" s="392"/>
    </row>
    <row r="128" spans="1:9" s="179" customFormat="1" ht="18" customHeight="1" x14ac:dyDescent="0.15">
      <c r="A128" s="261">
        <v>111</v>
      </c>
      <c r="B128" s="188" t="s">
        <v>255</v>
      </c>
      <c r="C128" s="181">
        <v>150</v>
      </c>
      <c r="D128" s="194" t="s">
        <v>1396</v>
      </c>
      <c r="E128" s="194" t="s">
        <v>1405</v>
      </c>
      <c r="F128" s="194" t="s">
        <v>1398</v>
      </c>
      <c r="G128" s="181" t="s">
        <v>1388</v>
      </c>
      <c r="H128" s="180" t="s">
        <v>769</v>
      </c>
      <c r="I128" s="392"/>
    </row>
    <row r="129" spans="1:9" s="179" customFormat="1" ht="18" customHeight="1" x14ac:dyDescent="0.15">
      <c r="A129" s="261">
        <v>112</v>
      </c>
      <c r="B129" s="244" t="s">
        <v>255</v>
      </c>
      <c r="C129" s="181">
        <v>1080</v>
      </c>
      <c r="D129" s="194" t="s">
        <v>1397</v>
      </c>
      <c r="E129" s="194" t="s">
        <v>1406</v>
      </c>
      <c r="F129" s="194" t="s">
        <v>1398</v>
      </c>
      <c r="G129" s="181" t="s">
        <v>319</v>
      </c>
      <c r="H129" s="244" t="s">
        <v>769</v>
      </c>
      <c r="I129" s="392"/>
    </row>
    <row r="130" spans="1:9" s="179" customFormat="1" ht="18" customHeight="1" x14ac:dyDescent="0.15">
      <c r="A130" s="261">
        <v>113</v>
      </c>
      <c r="B130" s="244" t="s">
        <v>255</v>
      </c>
      <c r="C130" s="181">
        <v>1000</v>
      </c>
      <c r="D130" s="194" t="s">
        <v>612</v>
      </c>
      <c r="E130" s="194" t="s">
        <v>1413</v>
      </c>
      <c r="F130" s="195" t="s">
        <v>318</v>
      </c>
      <c r="G130" s="181" t="s">
        <v>319</v>
      </c>
      <c r="H130" s="244" t="s">
        <v>769</v>
      </c>
      <c r="I130" s="392"/>
    </row>
    <row r="131" spans="1:9" s="179" customFormat="1" ht="18" customHeight="1" x14ac:dyDescent="0.15">
      <c r="A131" s="261">
        <v>114</v>
      </c>
      <c r="B131" s="244" t="s">
        <v>255</v>
      </c>
      <c r="C131" s="181">
        <v>70</v>
      </c>
      <c r="D131" s="194" t="s">
        <v>1415</v>
      </c>
      <c r="E131" s="194" t="s">
        <v>1423</v>
      </c>
      <c r="F131" s="181" t="s">
        <v>319</v>
      </c>
      <c r="G131" s="181" t="s">
        <v>319</v>
      </c>
      <c r="H131" s="244" t="s">
        <v>769</v>
      </c>
      <c r="I131" s="392" t="s">
        <v>1767</v>
      </c>
    </row>
    <row r="132" spans="1:9" s="179" customFormat="1" ht="18" customHeight="1" x14ac:dyDescent="0.15">
      <c r="A132" s="261">
        <v>115</v>
      </c>
      <c r="B132" s="244" t="s">
        <v>770</v>
      </c>
      <c r="C132" s="181">
        <v>750</v>
      </c>
      <c r="D132" s="181" t="s">
        <v>1416</v>
      </c>
      <c r="E132" s="181" t="s">
        <v>955</v>
      </c>
      <c r="F132" s="181" t="s">
        <v>319</v>
      </c>
      <c r="G132" s="181" t="s">
        <v>319</v>
      </c>
      <c r="H132" s="244" t="s">
        <v>769</v>
      </c>
      <c r="I132" s="392"/>
    </row>
    <row r="133" spans="1:9" s="179" customFormat="1" ht="18" customHeight="1" x14ac:dyDescent="0.15">
      <c r="A133" s="261">
        <v>116</v>
      </c>
      <c r="B133" s="244" t="s">
        <v>770</v>
      </c>
      <c r="C133" s="181">
        <v>610</v>
      </c>
      <c r="D133" s="181" t="s">
        <v>1418</v>
      </c>
      <c r="E133" s="181" t="s">
        <v>886</v>
      </c>
      <c r="F133" s="181" t="s">
        <v>319</v>
      </c>
      <c r="G133" s="181" t="s">
        <v>319</v>
      </c>
      <c r="H133" s="244" t="s">
        <v>769</v>
      </c>
      <c r="I133" s="392"/>
    </row>
    <row r="134" spans="1:9" s="179" customFormat="1" ht="18" customHeight="1" x14ac:dyDescent="0.15">
      <c r="A134" s="261">
        <v>117</v>
      </c>
      <c r="B134" s="244" t="s">
        <v>770</v>
      </c>
      <c r="C134" s="182">
        <v>70</v>
      </c>
      <c r="D134" s="181" t="s">
        <v>1419</v>
      </c>
      <c r="E134" s="194" t="s">
        <v>1416</v>
      </c>
      <c r="F134" s="181" t="s">
        <v>319</v>
      </c>
      <c r="G134" s="181" t="s">
        <v>319</v>
      </c>
      <c r="H134" s="244" t="s">
        <v>769</v>
      </c>
      <c r="I134" s="392"/>
    </row>
    <row r="135" spans="1:9" s="179" customFormat="1" ht="18" customHeight="1" x14ac:dyDescent="0.15">
      <c r="A135" s="261">
        <v>118</v>
      </c>
      <c r="B135" s="244" t="s">
        <v>770</v>
      </c>
      <c r="C135" s="181">
        <v>640</v>
      </c>
      <c r="D135" s="181" t="s">
        <v>1420</v>
      </c>
      <c r="E135" s="194" t="s">
        <v>954</v>
      </c>
      <c r="F135" s="181" t="s">
        <v>319</v>
      </c>
      <c r="G135" s="181" t="s">
        <v>319</v>
      </c>
      <c r="H135" s="244" t="s">
        <v>769</v>
      </c>
      <c r="I135" s="392"/>
    </row>
    <row r="136" spans="1:9" s="179" customFormat="1" ht="18" customHeight="1" x14ac:dyDescent="0.15">
      <c r="A136" s="261">
        <v>119</v>
      </c>
      <c r="B136" s="244" t="s">
        <v>770</v>
      </c>
      <c r="C136" s="181">
        <v>750</v>
      </c>
      <c r="D136" s="181" t="s">
        <v>1421</v>
      </c>
      <c r="E136" s="194" t="s">
        <v>887</v>
      </c>
      <c r="F136" s="181" t="s">
        <v>319</v>
      </c>
      <c r="G136" s="181" t="s">
        <v>319</v>
      </c>
      <c r="H136" s="244" t="s">
        <v>769</v>
      </c>
      <c r="I136" s="392"/>
    </row>
    <row r="137" spans="1:9" s="179" customFormat="1" ht="18" customHeight="1" x14ac:dyDescent="0.15">
      <c r="A137" s="261">
        <v>120</v>
      </c>
      <c r="B137" s="244" t="s">
        <v>770</v>
      </c>
      <c r="C137" s="181">
        <v>640</v>
      </c>
      <c r="D137" s="181" t="s">
        <v>1422</v>
      </c>
      <c r="E137" s="194" t="s">
        <v>953</v>
      </c>
      <c r="F137" s="181" t="s">
        <v>319</v>
      </c>
      <c r="G137" s="181" t="s">
        <v>319</v>
      </c>
      <c r="H137" s="244" t="s">
        <v>769</v>
      </c>
      <c r="I137" s="392"/>
    </row>
    <row r="138" spans="1:9" s="179" customFormat="1" ht="18" customHeight="1" x14ac:dyDescent="0.15">
      <c r="A138" s="261">
        <v>121</v>
      </c>
      <c r="B138" s="244" t="s">
        <v>255</v>
      </c>
      <c r="C138" s="181">
        <v>500</v>
      </c>
      <c r="D138" s="181" t="s">
        <v>1423</v>
      </c>
      <c r="E138" s="194" t="s">
        <v>567</v>
      </c>
      <c r="F138" s="181" t="s">
        <v>319</v>
      </c>
      <c r="G138" s="244" t="s">
        <v>616</v>
      </c>
      <c r="H138" s="244" t="s">
        <v>769</v>
      </c>
      <c r="I138" s="392"/>
    </row>
    <row r="139" spans="1:9" s="242" customFormat="1" ht="18" customHeight="1" x14ac:dyDescent="0.15">
      <c r="A139" s="261">
        <v>122</v>
      </c>
      <c r="B139" s="244" t="s">
        <v>770</v>
      </c>
      <c r="C139" s="181">
        <v>1360</v>
      </c>
      <c r="D139" s="181" t="s">
        <v>1737</v>
      </c>
      <c r="E139" s="194" t="s">
        <v>1738</v>
      </c>
      <c r="F139" s="181" t="s">
        <v>766</v>
      </c>
      <c r="G139" s="181" t="s">
        <v>319</v>
      </c>
      <c r="H139" s="244" t="s">
        <v>769</v>
      </c>
      <c r="I139" s="392"/>
    </row>
    <row r="140" spans="1:9" s="242" customFormat="1" ht="18" customHeight="1" x14ac:dyDescent="0.15">
      <c r="A140" s="261">
        <v>123</v>
      </c>
      <c r="B140" s="244" t="s">
        <v>770</v>
      </c>
      <c r="C140" s="181">
        <v>1000</v>
      </c>
      <c r="D140" s="181" t="s">
        <v>1739</v>
      </c>
      <c r="E140" s="194" t="s">
        <v>1740</v>
      </c>
      <c r="F140" s="181" t="s">
        <v>766</v>
      </c>
      <c r="G140" s="181" t="s">
        <v>1743</v>
      </c>
      <c r="H140" s="244" t="s">
        <v>769</v>
      </c>
      <c r="I140" s="392"/>
    </row>
    <row r="141" spans="1:9" s="243" customFormat="1" ht="18" customHeight="1" x14ac:dyDescent="0.15">
      <c r="A141" s="261">
        <v>124</v>
      </c>
      <c r="B141" s="244" t="s">
        <v>770</v>
      </c>
      <c r="C141" s="181">
        <v>1500</v>
      </c>
      <c r="D141" s="194" t="s">
        <v>1741</v>
      </c>
      <c r="E141" s="194" t="s">
        <v>1742</v>
      </c>
      <c r="F141" s="181" t="s">
        <v>1743</v>
      </c>
      <c r="G141" s="181" t="s">
        <v>766</v>
      </c>
      <c r="H141" s="244" t="s">
        <v>769</v>
      </c>
      <c r="I141" s="392"/>
    </row>
    <row r="142" spans="1:9" s="253" customFormat="1" ht="18" customHeight="1" x14ac:dyDescent="0.15">
      <c r="A142" s="261">
        <v>125</v>
      </c>
      <c r="B142" s="258" t="s">
        <v>770</v>
      </c>
      <c r="C142" s="182">
        <v>1000</v>
      </c>
      <c r="D142" s="182" t="s">
        <v>1828</v>
      </c>
      <c r="E142" s="259" t="s">
        <v>1829</v>
      </c>
      <c r="F142" s="182" t="s">
        <v>766</v>
      </c>
      <c r="G142" s="182" t="s">
        <v>1743</v>
      </c>
      <c r="H142" s="258" t="s">
        <v>769</v>
      </c>
      <c r="I142" s="257" t="s">
        <v>1827</v>
      </c>
    </row>
    <row r="143" spans="1:9" s="253" customFormat="1" ht="18" customHeight="1" x14ac:dyDescent="0.15">
      <c r="A143" s="261">
        <v>126</v>
      </c>
      <c r="B143" s="258" t="s">
        <v>770</v>
      </c>
      <c r="C143" s="182">
        <v>1000</v>
      </c>
      <c r="D143" s="182" t="s">
        <v>1833</v>
      </c>
      <c r="E143" s="259" t="s">
        <v>1830</v>
      </c>
      <c r="F143" s="182" t="s">
        <v>766</v>
      </c>
      <c r="G143" s="182" t="s">
        <v>1743</v>
      </c>
      <c r="H143" s="258" t="s">
        <v>769</v>
      </c>
      <c r="I143" s="257" t="s">
        <v>1827</v>
      </c>
    </row>
    <row r="144" spans="1:9" s="179" customFormat="1" ht="18" customHeight="1" x14ac:dyDescent="0.15">
      <c r="A144" s="366" t="s">
        <v>1682</v>
      </c>
      <c r="B144" s="367"/>
      <c r="C144" s="181"/>
      <c r="D144" s="181"/>
      <c r="E144" s="181"/>
      <c r="F144" s="194"/>
      <c r="G144" s="188"/>
      <c r="H144" s="188"/>
      <c r="I144" s="201"/>
    </row>
    <row r="145" spans="1:9" s="179" customFormat="1" ht="18" customHeight="1" x14ac:dyDescent="0.15">
      <c r="A145" s="188">
        <v>127</v>
      </c>
      <c r="B145" s="188" t="s">
        <v>9</v>
      </c>
      <c r="C145" s="188">
        <v>1180</v>
      </c>
      <c r="D145" s="188" t="s">
        <v>1603</v>
      </c>
      <c r="E145" s="188" t="s">
        <v>722</v>
      </c>
      <c r="F145" s="188" t="s">
        <v>709</v>
      </c>
      <c r="G145" s="188" t="s">
        <v>1604</v>
      </c>
      <c r="H145" s="364" t="s">
        <v>1267</v>
      </c>
      <c r="I145" s="188"/>
    </row>
    <row r="146" spans="1:9" s="179" customFormat="1" ht="18" customHeight="1" x14ac:dyDescent="0.15">
      <c r="A146" s="260">
        <v>128</v>
      </c>
      <c r="B146" s="188" t="s">
        <v>10</v>
      </c>
      <c r="C146" s="188">
        <v>1140</v>
      </c>
      <c r="D146" s="188" t="s">
        <v>1605</v>
      </c>
      <c r="E146" s="188" t="s">
        <v>724</v>
      </c>
      <c r="F146" s="188" t="s">
        <v>709</v>
      </c>
      <c r="G146" s="188" t="s">
        <v>1604</v>
      </c>
      <c r="H146" s="364"/>
      <c r="I146" s="188"/>
    </row>
    <row r="147" spans="1:9" s="179" customFormat="1" ht="18" customHeight="1" x14ac:dyDescent="0.15">
      <c r="A147" s="260">
        <v>129</v>
      </c>
      <c r="B147" s="188" t="s">
        <v>11</v>
      </c>
      <c r="C147" s="188">
        <v>1080</v>
      </c>
      <c r="D147" s="188" t="s">
        <v>1352</v>
      </c>
      <c r="E147" s="188" t="s">
        <v>726</v>
      </c>
      <c r="F147" s="188" t="s">
        <v>709</v>
      </c>
      <c r="G147" s="188" t="s">
        <v>1604</v>
      </c>
      <c r="H147" s="364"/>
      <c r="I147" s="188"/>
    </row>
    <row r="148" spans="1:9" s="179" customFormat="1" ht="18" customHeight="1" x14ac:dyDescent="0.15">
      <c r="A148" s="260">
        <v>130</v>
      </c>
      <c r="B148" s="188" t="s">
        <v>9</v>
      </c>
      <c r="C148" s="188">
        <v>170</v>
      </c>
      <c r="D148" s="188" t="s">
        <v>722</v>
      </c>
      <c r="E148" s="188" t="s">
        <v>1607</v>
      </c>
      <c r="F148" s="188" t="s">
        <v>1604</v>
      </c>
      <c r="G148" s="188" t="s">
        <v>1277</v>
      </c>
      <c r="H148" s="364" t="s">
        <v>1271</v>
      </c>
      <c r="I148" s="188"/>
    </row>
    <row r="149" spans="1:9" s="179" customFormat="1" ht="18" customHeight="1" x14ac:dyDescent="0.15">
      <c r="A149" s="260">
        <v>131</v>
      </c>
      <c r="B149" s="188" t="s">
        <v>10</v>
      </c>
      <c r="C149" s="188">
        <v>170</v>
      </c>
      <c r="D149" s="188" t="s">
        <v>724</v>
      </c>
      <c r="E149" s="188" t="s">
        <v>1608</v>
      </c>
      <c r="F149" s="188" t="s">
        <v>1604</v>
      </c>
      <c r="G149" s="188" t="s">
        <v>1277</v>
      </c>
      <c r="H149" s="364"/>
      <c r="I149" s="188"/>
    </row>
    <row r="150" spans="1:9" s="179" customFormat="1" ht="18" customHeight="1" x14ac:dyDescent="0.15">
      <c r="A150" s="260">
        <v>132</v>
      </c>
      <c r="B150" s="188" t="s">
        <v>11</v>
      </c>
      <c r="C150" s="188">
        <v>170</v>
      </c>
      <c r="D150" s="188" t="s">
        <v>726</v>
      </c>
      <c r="E150" s="188" t="s">
        <v>1609</v>
      </c>
      <c r="F150" s="188" t="s">
        <v>1604</v>
      </c>
      <c r="G150" s="188" t="s">
        <v>1277</v>
      </c>
      <c r="H150" s="364"/>
      <c r="I150" s="188"/>
    </row>
    <row r="151" spans="1:9" s="179" customFormat="1" ht="18" customHeight="1" x14ac:dyDescent="0.15">
      <c r="A151" s="260">
        <v>133</v>
      </c>
      <c r="B151" s="188" t="s">
        <v>9</v>
      </c>
      <c r="C151" s="188">
        <v>720</v>
      </c>
      <c r="D151" s="188" t="s">
        <v>959</v>
      </c>
      <c r="E151" s="188" t="s">
        <v>1611</v>
      </c>
      <c r="F151" s="188" t="s">
        <v>1277</v>
      </c>
      <c r="G151" s="188" t="s">
        <v>709</v>
      </c>
      <c r="H151" s="364" t="s">
        <v>1282</v>
      </c>
      <c r="I151" s="188"/>
    </row>
    <row r="152" spans="1:9" s="179" customFormat="1" ht="18" customHeight="1" x14ac:dyDescent="0.15">
      <c r="A152" s="260">
        <v>134</v>
      </c>
      <c r="B152" s="188" t="s">
        <v>10</v>
      </c>
      <c r="C152" s="188">
        <v>700</v>
      </c>
      <c r="D152" s="188" t="s">
        <v>964</v>
      </c>
      <c r="E152" s="188" t="s">
        <v>1613</v>
      </c>
      <c r="F152" s="188" t="s">
        <v>1277</v>
      </c>
      <c r="G152" s="188" t="s">
        <v>709</v>
      </c>
      <c r="H152" s="364"/>
      <c r="I152" s="188"/>
    </row>
    <row r="153" spans="1:9" s="179" customFormat="1" ht="18" customHeight="1" x14ac:dyDescent="0.15">
      <c r="A153" s="260">
        <v>135</v>
      </c>
      <c r="B153" s="188" t="s">
        <v>11</v>
      </c>
      <c r="C153" s="188">
        <v>670</v>
      </c>
      <c r="D153" s="188" t="s">
        <v>962</v>
      </c>
      <c r="E153" s="188" t="s">
        <v>1615</v>
      </c>
      <c r="F153" s="188" t="s">
        <v>1277</v>
      </c>
      <c r="G153" s="188" t="s">
        <v>709</v>
      </c>
      <c r="H153" s="364"/>
      <c r="I153" s="188"/>
    </row>
    <row r="154" spans="1:9" s="179" customFormat="1" ht="18" customHeight="1" x14ac:dyDescent="0.15">
      <c r="A154" s="260">
        <v>136</v>
      </c>
      <c r="B154" s="188" t="s">
        <v>757</v>
      </c>
      <c r="C154" s="188">
        <v>600</v>
      </c>
      <c r="D154" s="188" t="s">
        <v>1616</v>
      </c>
      <c r="E154" s="188" t="s">
        <v>1617</v>
      </c>
      <c r="F154" s="188" t="s">
        <v>1604</v>
      </c>
      <c r="G154" s="188" t="s">
        <v>1604</v>
      </c>
      <c r="H154" s="188" t="s">
        <v>1286</v>
      </c>
      <c r="I154" s="188"/>
    </row>
    <row r="155" spans="1:9" s="197" customFormat="1" ht="18" customHeight="1" x14ac:dyDescent="0.15">
      <c r="A155" s="368" t="s">
        <v>1744</v>
      </c>
      <c r="B155" s="386"/>
      <c r="C155" s="386"/>
      <c r="D155" s="386"/>
      <c r="E155" s="386"/>
      <c r="F155" s="386"/>
      <c r="G155" s="386"/>
      <c r="H155" s="386"/>
      <c r="I155" s="196"/>
    </row>
    <row r="156" spans="1:9" s="197" customFormat="1" ht="18" customHeight="1" x14ac:dyDescent="0.15">
      <c r="A156" s="180">
        <v>137</v>
      </c>
      <c r="B156" s="180" t="s">
        <v>255</v>
      </c>
      <c r="C156" s="180">
        <v>750</v>
      </c>
      <c r="D156" s="180" t="s">
        <v>1214</v>
      </c>
      <c r="E156" s="180" t="s">
        <v>1215</v>
      </c>
      <c r="F156" s="180" t="s">
        <v>1689</v>
      </c>
      <c r="G156" s="180" t="s">
        <v>1689</v>
      </c>
      <c r="H156" s="180" t="s">
        <v>1216</v>
      </c>
      <c r="I156" s="378" t="s">
        <v>1745</v>
      </c>
    </row>
    <row r="157" spans="1:9" s="197" customFormat="1" ht="18" customHeight="1" x14ac:dyDescent="0.15">
      <c r="A157" s="261">
        <v>138</v>
      </c>
      <c r="B157" s="180" t="s">
        <v>255</v>
      </c>
      <c r="C157" s="180">
        <v>750</v>
      </c>
      <c r="D157" s="180" t="s">
        <v>1217</v>
      </c>
      <c r="E157" s="180" t="s">
        <v>270</v>
      </c>
      <c r="F157" s="180" t="s">
        <v>1689</v>
      </c>
      <c r="G157" s="180" t="s">
        <v>1689</v>
      </c>
      <c r="H157" s="180" t="s">
        <v>1216</v>
      </c>
      <c r="I157" s="379"/>
    </row>
    <row r="158" spans="1:9" s="197" customFormat="1" ht="18" customHeight="1" x14ac:dyDescent="0.15">
      <c r="A158" s="261">
        <v>139</v>
      </c>
      <c r="B158" s="180" t="s">
        <v>255</v>
      </c>
      <c r="C158" s="180">
        <v>750</v>
      </c>
      <c r="D158" s="180" t="s">
        <v>1628</v>
      </c>
      <c r="E158" s="180" t="s">
        <v>1218</v>
      </c>
      <c r="F158" s="180" t="s">
        <v>1689</v>
      </c>
      <c r="G158" s="180" t="s">
        <v>1689</v>
      </c>
      <c r="H158" s="180" t="s">
        <v>1216</v>
      </c>
      <c r="I158" s="379"/>
    </row>
    <row r="159" spans="1:9" s="197" customFormat="1" ht="18" customHeight="1" x14ac:dyDescent="0.15">
      <c r="A159" s="261">
        <v>140</v>
      </c>
      <c r="B159" s="180" t="s">
        <v>255</v>
      </c>
      <c r="C159" s="180">
        <v>750</v>
      </c>
      <c r="D159" s="180" t="s">
        <v>1629</v>
      </c>
      <c r="E159" s="180" t="s">
        <v>274</v>
      </c>
      <c r="F159" s="180" t="s">
        <v>1689</v>
      </c>
      <c r="G159" s="180" t="s">
        <v>1689</v>
      </c>
      <c r="H159" s="180" t="s">
        <v>1216</v>
      </c>
      <c r="I159" s="379"/>
    </row>
    <row r="160" spans="1:9" s="197" customFormat="1" ht="18" customHeight="1" x14ac:dyDescent="0.15">
      <c r="A160" s="261">
        <v>141</v>
      </c>
      <c r="B160" s="180" t="s">
        <v>255</v>
      </c>
      <c r="C160" s="180">
        <v>720</v>
      </c>
      <c r="D160" s="180" t="s">
        <v>1220</v>
      </c>
      <c r="E160" s="180" t="s">
        <v>1441</v>
      </c>
      <c r="F160" s="180" t="s">
        <v>1689</v>
      </c>
      <c r="G160" s="180" t="s">
        <v>1689</v>
      </c>
      <c r="H160" s="180" t="s">
        <v>279</v>
      </c>
      <c r="I160" s="379"/>
    </row>
    <row r="161" spans="1:9" s="197" customFormat="1" ht="18" customHeight="1" x14ac:dyDescent="0.15">
      <c r="A161" s="261">
        <v>142</v>
      </c>
      <c r="B161" s="180" t="s">
        <v>255</v>
      </c>
      <c r="C161" s="180">
        <v>720</v>
      </c>
      <c r="D161" s="180" t="s">
        <v>1221</v>
      </c>
      <c r="E161" s="180" t="s">
        <v>1443</v>
      </c>
      <c r="F161" s="180" t="s">
        <v>1689</v>
      </c>
      <c r="G161" s="180" t="s">
        <v>1689</v>
      </c>
      <c r="H161" s="180" t="s">
        <v>279</v>
      </c>
      <c r="I161" s="379"/>
    </row>
    <row r="162" spans="1:9" s="197" customFormat="1" ht="18" customHeight="1" x14ac:dyDescent="0.15">
      <c r="A162" s="261">
        <v>143</v>
      </c>
      <c r="B162" s="180" t="s">
        <v>255</v>
      </c>
      <c r="C162" s="180" t="s">
        <v>1671</v>
      </c>
      <c r="D162" s="180" t="s">
        <v>1222</v>
      </c>
      <c r="E162" s="180" t="s">
        <v>1223</v>
      </c>
      <c r="F162" s="180" t="s">
        <v>1224</v>
      </c>
      <c r="G162" s="180" t="s">
        <v>1224</v>
      </c>
      <c r="H162" s="180" t="s">
        <v>279</v>
      </c>
      <c r="I162" s="380"/>
    </row>
    <row r="163" spans="1:9" s="197" customFormat="1" ht="18" customHeight="1" x14ac:dyDescent="0.15">
      <c r="A163" s="261">
        <v>144</v>
      </c>
      <c r="B163" s="180" t="s">
        <v>255</v>
      </c>
      <c r="C163" s="180">
        <v>200</v>
      </c>
      <c r="D163" s="180" t="s">
        <v>1111</v>
      </c>
      <c r="E163" s="180" t="s">
        <v>1502</v>
      </c>
      <c r="F163" s="180" t="s">
        <v>766</v>
      </c>
      <c r="G163" s="180" t="s">
        <v>766</v>
      </c>
      <c r="H163" s="180" t="s">
        <v>1503</v>
      </c>
      <c r="I163" s="378" t="s">
        <v>1746</v>
      </c>
    </row>
    <row r="164" spans="1:9" s="197" customFormat="1" ht="18" customHeight="1" x14ac:dyDescent="0.15">
      <c r="A164" s="261">
        <v>145</v>
      </c>
      <c r="B164" s="180" t="s">
        <v>255</v>
      </c>
      <c r="C164" s="180">
        <v>200</v>
      </c>
      <c r="D164" s="180" t="s">
        <v>1113</v>
      </c>
      <c r="E164" s="180" t="s">
        <v>1504</v>
      </c>
      <c r="F164" s="180" t="s">
        <v>766</v>
      </c>
      <c r="G164" s="180" t="s">
        <v>766</v>
      </c>
      <c r="H164" s="180" t="s">
        <v>1503</v>
      </c>
      <c r="I164" s="379"/>
    </row>
    <row r="165" spans="1:9" s="197" customFormat="1" ht="18" customHeight="1" x14ac:dyDescent="0.15">
      <c r="A165" s="261">
        <v>146</v>
      </c>
      <c r="B165" s="180" t="s">
        <v>255</v>
      </c>
      <c r="C165" s="180">
        <v>200</v>
      </c>
      <c r="D165" s="180" t="s">
        <v>1441</v>
      </c>
      <c r="E165" s="180" t="s">
        <v>1505</v>
      </c>
      <c r="F165" s="180" t="s">
        <v>766</v>
      </c>
      <c r="G165" s="180" t="s">
        <v>766</v>
      </c>
      <c r="H165" s="180" t="s">
        <v>1503</v>
      </c>
      <c r="I165" s="379"/>
    </row>
    <row r="166" spans="1:9" s="197" customFormat="1" ht="18" customHeight="1" x14ac:dyDescent="0.15">
      <c r="A166" s="261">
        <v>147</v>
      </c>
      <c r="B166" s="180" t="s">
        <v>255</v>
      </c>
      <c r="C166" s="180">
        <v>200</v>
      </c>
      <c r="D166" s="180" t="s">
        <v>1443</v>
      </c>
      <c r="E166" s="180" t="s">
        <v>1506</v>
      </c>
      <c r="F166" s="180" t="s">
        <v>766</v>
      </c>
      <c r="G166" s="180" t="s">
        <v>766</v>
      </c>
      <c r="H166" s="180" t="s">
        <v>1503</v>
      </c>
      <c r="I166" s="379"/>
    </row>
    <row r="167" spans="1:9" s="197" customFormat="1" ht="18" customHeight="1" x14ac:dyDescent="0.15">
      <c r="A167" s="261">
        <v>148</v>
      </c>
      <c r="B167" s="180" t="s">
        <v>255</v>
      </c>
      <c r="C167" s="180">
        <v>900</v>
      </c>
      <c r="D167" s="180" t="s">
        <v>1494</v>
      </c>
      <c r="E167" s="180" t="s">
        <v>1138</v>
      </c>
      <c r="F167" s="180" t="s">
        <v>1495</v>
      </c>
      <c r="G167" s="180" t="s">
        <v>766</v>
      </c>
      <c r="H167" s="180" t="s">
        <v>1581</v>
      </c>
      <c r="I167" s="378" t="s">
        <v>1748</v>
      </c>
    </row>
    <row r="168" spans="1:9" s="197" customFormat="1" ht="18" customHeight="1" x14ac:dyDescent="0.15">
      <c r="A168" s="261">
        <v>149</v>
      </c>
      <c r="B168" s="180" t="s">
        <v>255</v>
      </c>
      <c r="C168" s="180">
        <v>900</v>
      </c>
      <c r="D168" s="180" t="s">
        <v>1497</v>
      </c>
      <c r="E168" s="180" t="s">
        <v>1694</v>
      </c>
      <c r="F168" s="180" t="s">
        <v>618</v>
      </c>
      <c r="G168" s="180" t="s">
        <v>616</v>
      </c>
      <c r="H168" s="180" t="s">
        <v>1496</v>
      </c>
      <c r="I168" s="379"/>
    </row>
    <row r="169" spans="1:9" s="197" customFormat="1" ht="18" customHeight="1" x14ac:dyDescent="0.15">
      <c r="A169" s="261">
        <v>150</v>
      </c>
      <c r="B169" s="180" t="s">
        <v>255</v>
      </c>
      <c r="C169" s="180">
        <v>600</v>
      </c>
      <c r="D169" s="180" t="s">
        <v>1695</v>
      </c>
      <c r="E169" s="180" t="s">
        <v>1694</v>
      </c>
      <c r="F169" s="180" t="s">
        <v>566</v>
      </c>
      <c r="G169" s="180" t="s">
        <v>1696</v>
      </c>
      <c r="H169" s="180" t="s">
        <v>1496</v>
      </c>
      <c r="I169" s="379"/>
    </row>
    <row r="170" spans="1:9" s="197" customFormat="1" ht="18" customHeight="1" x14ac:dyDescent="0.15">
      <c r="A170" s="261">
        <v>151</v>
      </c>
      <c r="B170" s="180" t="s">
        <v>1794</v>
      </c>
      <c r="C170" s="180">
        <v>1150</v>
      </c>
      <c r="D170" s="180" t="s">
        <v>1499</v>
      </c>
      <c r="E170" s="180" t="s">
        <v>756</v>
      </c>
      <c r="F170" s="180" t="s">
        <v>1495</v>
      </c>
      <c r="G170" s="180" t="s">
        <v>1482</v>
      </c>
      <c r="H170" s="180" t="s">
        <v>1496</v>
      </c>
      <c r="I170" s="379"/>
    </row>
    <row r="171" spans="1:9" s="197" customFormat="1" ht="18" customHeight="1" x14ac:dyDescent="0.15">
      <c r="A171" s="261">
        <v>152</v>
      </c>
      <c r="B171" s="180" t="s">
        <v>255</v>
      </c>
      <c r="C171" s="180">
        <v>1190</v>
      </c>
      <c r="D171" s="180" t="s">
        <v>1500</v>
      </c>
      <c r="E171" s="180" t="s">
        <v>1501</v>
      </c>
      <c r="F171" s="180" t="s">
        <v>1495</v>
      </c>
      <c r="G171" s="180" t="s">
        <v>278</v>
      </c>
      <c r="H171" s="180" t="s">
        <v>1496</v>
      </c>
      <c r="I171" s="379"/>
    </row>
    <row r="172" spans="1:9" s="197" customFormat="1" ht="18" customHeight="1" x14ac:dyDescent="0.15">
      <c r="A172" s="261">
        <v>153</v>
      </c>
      <c r="B172" s="180" t="s">
        <v>255</v>
      </c>
      <c r="C172" s="180">
        <v>1190</v>
      </c>
      <c r="D172" s="180" t="s">
        <v>267</v>
      </c>
      <c r="E172" s="180" t="s">
        <v>268</v>
      </c>
      <c r="F172" s="180" t="s">
        <v>1495</v>
      </c>
      <c r="G172" s="180" t="s">
        <v>278</v>
      </c>
      <c r="H172" s="180" t="s">
        <v>1496</v>
      </c>
      <c r="I172" s="380"/>
    </row>
    <row r="173" spans="1:9" ht="18" customHeight="1" x14ac:dyDescent="0.15">
      <c r="A173" s="261">
        <v>154</v>
      </c>
      <c r="B173" s="180" t="s">
        <v>255</v>
      </c>
      <c r="C173" s="203">
        <v>700</v>
      </c>
      <c r="D173" s="180" t="s">
        <v>1199</v>
      </c>
      <c r="E173" s="370" t="s">
        <v>1200</v>
      </c>
      <c r="F173" s="180" t="s">
        <v>278</v>
      </c>
      <c r="G173" s="180" t="s">
        <v>1697</v>
      </c>
      <c r="H173" s="180" t="s">
        <v>1201</v>
      </c>
      <c r="I173" s="388" t="s">
        <v>1747</v>
      </c>
    </row>
    <row r="174" spans="1:9" ht="18" customHeight="1" x14ac:dyDescent="0.15">
      <c r="A174" s="261">
        <v>155</v>
      </c>
      <c r="B174" s="180" t="s">
        <v>255</v>
      </c>
      <c r="C174" s="203">
        <v>700</v>
      </c>
      <c r="D174" s="180" t="s">
        <v>1198</v>
      </c>
      <c r="E174" s="371"/>
      <c r="F174" s="180" t="s">
        <v>278</v>
      </c>
      <c r="G174" s="180" t="s">
        <v>1463</v>
      </c>
      <c r="H174" s="180" t="s">
        <v>1201</v>
      </c>
      <c r="I174" s="388"/>
    </row>
    <row r="175" spans="1:9" ht="18" customHeight="1" x14ac:dyDescent="0.15">
      <c r="A175" s="261">
        <v>156</v>
      </c>
      <c r="B175" s="180" t="s">
        <v>255</v>
      </c>
      <c r="C175" s="203">
        <v>700</v>
      </c>
      <c r="D175" s="180" t="s">
        <v>1202</v>
      </c>
      <c r="E175" s="372"/>
      <c r="F175" s="180" t="s">
        <v>278</v>
      </c>
      <c r="G175" s="180" t="s">
        <v>1464</v>
      </c>
      <c r="H175" s="180" t="s">
        <v>1201</v>
      </c>
      <c r="I175" s="388"/>
    </row>
    <row r="176" spans="1:9" ht="18" customHeight="1" x14ac:dyDescent="0.15">
      <c r="A176" s="261">
        <v>157</v>
      </c>
      <c r="B176" s="180" t="s">
        <v>255</v>
      </c>
      <c r="C176" s="204">
        <v>700</v>
      </c>
      <c r="D176" s="180" t="s">
        <v>269</v>
      </c>
      <c r="E176" s="370" t="s">
        <v>608</v>
      </c>
      <c r="F176" s="180" t="s">
        <v>278</v>
      </c>
      <c r="G176" s="180" t="s">
        <v>1465</v>
      </c>
      <c r="H176" s="180" t="s">
        <v>1201</v>
      </c>
      <c r="I176" s="388"/>
    </row>
    <row r="177" spans="1:9" ht="18" customHeight="1" x14ac:dyDescent="0.15">
      <c r="A177" s="261">
        <v>158</v>
      </c>
      <c r="B177" s="180" t="s">
        <v>255</v>
      </c>
      <c r="C177" s="204">
        <v>700</v>
      </c>
      <c r="D177" s="180" t="s">
        <v>275</v>
      </c>
      <c r="E177" s="371"/>
      <c r="F177" s="180" t="s">
        <v>278</v>
      </c>
      <c r="G177" s="180" t="s">
        <v>1466</v>
      </c>
      <c r="H177" s="180" t="s">
        <v>1201</v>
      </c>
      <c r="I177" s="388"/>
    </row>
    <row r="178" spans="1:9" ht="18" customHeight="1" x14ac:dyDescent="0.15">
      <c r="A178" s="261">
        <v>159</v>
      </c>
      <c r="B178" s="180" t="s">
        <v>255</v>
      </c>
      <c r="C178" s="204">
        <v>700</v>
      </c>
      <c r="D178" s="180" t="s">
        <v>1203</v>
      </c>
      <c r="E178" s="372"/>
      <c r="F178" s="180" t="s">
        <v>278</v>
      </c>
      <c r="G178" s="180" t="s">
        <v>1467</v>
      </c>
      <c r="H178" s="180" t="s">
        <v>1201</v>
      </c>
      <c r="I178" s="388"/>
    </row>
    <row r="179" spans="1:9" ht="18" customHeight="1" x14ac:dyDescent="0.15">
      <c r="A179" s="261">
        <v>160</v>
      </c>
      <c r="B179" s="180" t="s">
        <v>255</v>
      </c>
      <c r="C179" s="204">
        <v>450</v>
      </c>
      <c r="D179" s="180" t="s">
        <v>1204</v>
      </c>
      <c r="E179" s="180" t="s">
        <v>273</v>
      </c>
      <c r="F179" s="180" t="s">
        <v>278</v>
      </c>
      <c r="G179" s="180" t="s">
        <v>278</v>
      </c>
      <c r="H179" s="180" t="s">
        <v>1201</v>
      </c>
      <c r="I179" s="388"/>
    </row>
    <row r="180" spans="1:9" ht="18" customHeight="1" x14ac:dyDescent="0.15">
      <c r="A180" s="261">
        <v>161</v>
      </c>
      <c r="B180" s="180" t="s">
        <v>255</v>
      </c>
      <c r="C180" s="204">
        <v>450</v>
      </c>
      <c r="D180" s="180" t="s">
        <v>1205</v>
      </c>
      <c r="E180" s="180" t="s">
        <v>257</v>
      </c>
      <c r="F180" s="180" t="s">
        <v>278</v>
      </c>
      <c r="G180" s="180" t="s">
        <v>278</v>
      </c>
      <c r="H180" s="180" t="s">
        <v>1201</v>
      </c>
      <c r="I180" s="388"/>
    </row>
    <row r="181" spans="1:9" ht="18" customHeight="1" x14ac:dyDescent="0.15">
      <c r="A181" s="261">
        <v>162</v>
      </c>
      <c r="B181" s="180" t="s">
        <v>255</v>
      </c>
      <c r="C181" s="204">
        <v>440</v>
      </c>
      <c r="D181" s="180" t="s">
        <v>1206</v>
      </c>
      <c r="E181" s="180" t="s">
        <v>1207</v>
      </c>
      <c r="F181" s="180" t="s">
        <v>278</v>
      </c>
      <c r="G181" s="180" t="s">
        <v>278</v>
      </c>
      <c r="H181" s="180" t="s">
        <v>1201</v>
      </c>
      <c r="I181" s="388"/>
    </row>
    <row r="182" spans="1:9" ht="18" customHeight="1" x14ac:dyDescent="0.15">
      <c r="A182" s="261">
        <v>163</v>
      </c>
      <c r="B182" s="180" t="s">
        <v>255</v>
      </c>
      <c r="C182" s="204">
        <v>440</v>
      </c>
      <c r="D182" s="180" t="s">
        <v>1208</v>
      </c>
      <c r="E182" s="180" t="s">
        <v>260</v>
      </c>
      <c r="F182" s="180" t="s">
        <v>278</v>
      </c>
      <c r="G182" s="180" t="s">
        <v>278</v>
      </c>
      <c r="H182" s="180" t="s">
        <v>1201</v>
      </c>
      <c r="I182" s="388"/>
    </row>
    <row r="183" spans="1:9" ht="18" customHeight="1" x14ac:dyDescent="0.15">
      <c r="A183" s="261">
        <v>164</v>
      </c>
      <c r="B183" s="180" t="s">
        <v>255</v>
      </c>
      <c r="C183" s="204">
        <v>250</v>
      </c>
      <c r="D183" s="180" t="s">
        <v>1209</v>
      </c>
      <c r="E183" s="180" t="s">
        <v>1210</v>
      </c>
      <c r="F183" s="180" t="s">
        <v>278</v>
      </c>
      <c r="G183" s="180" t="s">
        <v>278</v>
      </c>
      <c r="H183" s="180" t="s">
        <v>1201</v>
      </c>
      <c r="I183" s="388"/>
    </row>
    <row r="184" spans="1:9" ht="18" customHeight="1" x14ac:dyDescent="0.15">
      <c r="A184" s="261">
        <v>165</v>
      </c>
      <c r="B184" s="180" t="s">
        <v>255</v>
      </c>
      <c r="C184" s="204">
        <v>850</v>
      </c>
      <c r="D184" s="180" t="s">
        <v>1211</v>
      </c>
      <c r="E184" s="180" t="s">
        <v>1165</v>
      </c>
      <c r="F184" s="180" t="s">
        <v>278</v>
      </c>
      <c r="G184" s="180" t="s">
        <v>766</v>
      </c>
      <c r="H184" s="180" t="s">
        <v>1201</v>
      </c>
      <c r="I184" s="388"/>
    </row>
    <row r="185" spans="1:9" ht="18" customHeight="1" x14ac:dyDescent="0.15">
      <c r="A185" s="261">
        <v>166</v>
      </c>
      <c r="B185" s="180" t="s">
        <v>255</v>
      </c>
      <c r="C185" s="204">
        <v>300</v>
      </c>
      <c r="D185" s="180" t="s">
        <v>1468</v>
      </c>
      <c r="E185" s="180" t="s">
        <v>1158</v>
      </c>
      <c r="F185" s="180" t="s">
        <v>278</v>
      </c>
      <c r="G185" s="180" t="s">
        <v>766</v>
      </c>
      <c r="H185" s="180" t="s">
        <v>1469</v>
      </c>
      <c r="I185" s="378" t="s">
        <v>1768</v>
      </c>
    </row>
    <row r="186" spans="1:9" ht="18" customHeight="1" x14ac:dyDescent="0.15">
      <c r="A186" s="261">
        <v>167</v>
      </c>
      <c r="B186" s="180" t="s">
        <v>255</v>
      </c>
      <c r="C186" s="204">
        <v>300</v>
      </c>
      <c r="D186" s="180" t="s">
        <v>1470</v>
      </c>
      <c r="E186" s="180" t="s">
        <v>1471</v>
      </c>
      <c r="F186" s="180" t="s">
        <v>278</v>
      </c>
      <c r="G186" s="180" t="s">
        <v>278</v>
      </c>
      <c r="H186" s="180" t="s">
        <v>1469</v>
      </c>
      <c r="I186" s="379"/>
    </row>
    <row r="187" spans="1:9" ht="18" customHeight="1" x14ac:dyDescent="0.15">
      <c r="A187" s="261">
        <v>168</v>
      </c>
      <c r="B187" s="180" t="s">
        <v>255</v>
      </c>
      <c r="C187" s="204">
        <v>800</v>
      </c>
      <c r="D187" s="180" t="s">
        <v>1472</v>
      </c>
      <c r="E187" s="180" t="s">
        <v>1473</v>
      </c>
      <c r="F187" s="180" t="s">
        <v>278</v>
      </c>
      <c r="G187" s="180" t="s">
        <v>278</v>
      </c>
      <c r="H187" s="180" t="s">
        <v>1469</v>
      </c>
      <c r="I187" s="380"/>
    </row>
    <row r="188" spans="1:9" ht="18" customHeight="1" x14ac:dyDescent="0.15">
      <c r="A188" s="261">
        <v>169</v>
      </c>
      <c r="B188" s="245" t="s">
        <v>255</v>
      </c>
      <c r="C188" s="245">
        <v>650</v>
      </c>
      <c r="D188" s="245" t="s">
        <v>1225</v>
      </c>
      <c r="E188" s="245" t="s">
        <v>1215</v>
      </c>
      <c r="F188" s="245" t="s">
        <v>1213</v>
      </c>
      <c r="G188" s="245" t="s">
        <v>1689</v>
      </c>
      <c r="H188" s="245" t="s">
        <v>1521</v>
      </c>
      <c r="I188" s="378" t="s">
        <v>1749</v>
      </c>
    </row>
    <row r="189" spans="1:9" ht="18" customHeight="1" x14ac:dyDescent="0.15">
      <c r="A189" s="261">
        <v>170</v>
      </c>
      <c r="B189" s="245" t="s">
        <v>255</v>
      </c>
      <c r="C189" s="245">
        <v>650</v>
      </c>
      <c r="D189" s="245" t="s">
        <v>1227</v>
      </c>
      <c r="E189" s="245" t="s">
        <v>270</v>
      </c>
      <c r="F189" s="245" t="s">
        <v>1213</v>
      </c>
      <c r="G189" s="245" t="s">
        <v>1689</v>
      </c>
      <c r="H189" s="245" t="s">
        <v>1521</v>
      </c>
      <c r="I189" s="379"/>
    </row>
    <row r="190" spans="1:9" ht="18" customHeight="1" x14ac:dyDescent="0.15">
      <c r="A190" s="261">
        <v>171</v>
      </c>
      <c r="B190" s="245" t="s">
        <v>255</v>
      </c>
      <c r="C190" s="245">
        <v>650</v>
      </c>
      <c r="D190" s="245" t="s">
        <v>1522</v>
      </c>
      <c r="E190" s="245" t="s">
        <v>1218</v>
      </c>
      <c r="F190" s="245" t="s">
        <v>1213</v>
      </c>
      <c r="G190" s="245" t="s">
        <v>1689</v>
      </c>
      <c r="H190" s="245" t="s">
        <v>1521</v>
      </c>
      <c r="I190" s="379"/>
    </row>
    <row r="191" spans="1:9" ht="18" customHeight="1" x14ac:dyDescent="0.15">
      <c r="A191" s="261">
        <v>172</v>
      </c>
      <c r="B191" s="245" t="s">
        <v>255</v>
      </c>
      <c r="C191" s="245">
        <v>650</v>
      </c>
      <c r="D191" s="245" t="s">
        <v>1229</v>
      </c>
      <c r="E191" s="245" t="s">
        <v>274</v>
      </c>
      <c r="F191" s="245" t="s">
        <v>1213</v>
      </c>
      <c r="G191" s="245" t="s">
        <v>1689</v>
      </c>
      <c r="H191" s="245" t="s">
        <v>1521</v>
      </c>
      <c r="I191" s="380"/>
    </row>
    <row r="192" spans="1:9" ht="18" customHeight="1" x14ac:dyDescent="0.15">
      <c r="A192" s="261">
        <v>173</v>
      </c>
      <c r="B192" s="180" t="s">
        <v>255</v>
      </c>
      <c r="C192" s="180"/>
      <c r="D192" s="180" t="s">
        <v>1233</v>
      </c>
      <c r="E192" s="180" t="s">
        <v>1836</v>
      </c>
      <c r="F192" s="180" t="s">
        <v>1247</v>
      </c>
      <c r="G192" s="180" t="s">
        <v>278</v>
      </c>
      <c r="H192" s="180" t="s">
        <v>1255</v>
      </c>
      <c r="I192" s="378" t="s">
        <v>1750</v>
      </c>
    </row>
    <row r="193" spans="1:9" ht="18" customHeight="1" x14ac:dyDescent="0.15">
      <c r="A193" s="261">
        <v>174</v>
      </c>
      <c r="B193" s="180" t="s">
        <v>255</v>
      </c>
      <c r="C193" s="180"/>
      <c r="D193" s="180" t="s">
        <v>1239</v>
      </c>
      <c r="E193" s="180" t="s">
        <v>1837</v>
      </c>
      <c r="F193" s="180" t="s">
        <v>661</v>
      </c>
      <c r="G193" s="180" t="s">
        <v>278</v>
      </c>
      <c r="H193" s="180" t="s">
        <v>1255</v>
      </c>
      <c r="I193" s="379"/>
    </row>
    <row r="194" spans="1:9" ht="18" customHeight="1" x14ac:dyDescent="0.15">
      <c r="A194" s="261">
        <v>175</v>
      </c>
      <c r="B194" s="180" t="s">
        <v>255</v>
      </c>
      <c r="C194" s="180"/>
      <c r="D194" s="180" t="s">
        <v>555</v>
      </c>
      <c r="E194" s="180" t="s">
        <v>1251</v>
      </c>
      <c r="F194" s="180" t="s">
        <v>662</v>
      </c>
      <c r="G194" s="180" t="s">
        <v>278</v>
      </c>
      <c r="H194" s="180" t="s">
        <v>1255</v>
      </c>
      <c r="I194" s="379"/>
    </row>
    <row r="195" spans="1:9" ht="18" customHeight="1" x14ac:dyDescent="0.15">
      <c r="A195" s="261">
        <v>176</v>
      </c>
      <c r="B195" s="180" t="s">
        <v>255</v>
      </c>
      <c r="C195" s="180"/>
      <c r="D195" s="180" t="s">
        <v>1243</v>
      </c>
      <c r="E195" s="180" t="s">
        <v>1253</v>
      </c>
      <c r="F195" s="180" t="s">
        <v>663</v>
      </c>
      <c r="G195" s="180" t="s">
        <v>278</v>
      </c>
      <c r="H195" s="180" t="s">
        <v>1255</v>
      </c>
      <c r="I195" s="379"/>
    </row>
    <row r="196" spans="1:9" ht="18" customHeight="1" x14ac:dyDescent="0.15">
      <c r="A196" s="261">
        <v>177</v>
      </c>
      <c r="B196" s="180" t="s">
        <v>255</v>
      </c>
      <c r="C196" s="180"/>
      <c r="D196" s="180" t="s">
        <v>1225</v>
      </c>
      <c r="E196" s="180" t="s">
        <v>1215</v>
      </c>
      <c r="F196" s="180" t="s">
        <v>1523</v>
      </c>
      <c r="G196" s="180" t="s">
        <v>618</v>
      </c>
      <c r="H196" s="180" t="s">
        <v>1255</v>
      </c>
      <c r="I196" s="379"/>
    </row>
    <row r="197" spans="1:9" ht="18" customHeight="1" x14ac:dyDescent="0.15">
      <c r="A197" s="261">
        <v>178</v>
      </c>
      <c r="B197" s="180" t="s">
        <v>255</v>
      </c>
      <c r="C197" s="180"/>
      <c r="D197" s="180" t="s">
        <v>1227</v>
      </c>
      <c r="E197" s="180" t="s">
        <v>270</v>
      </c>
      <c r="F197" s="180" t="s">
        <v>653</v>
      </c>
      <c r="G197" s="180" t="s">
        <v>618</v>
      </c>
      <c r="H197" s="180" t="s">
        <v>1255</v>
      </c>
      <c r="I197" s="379"/>
    </row>
    <row r="198" spans="1:9" ht="18" customHeight="1" x14ac:dyDescent="0.15">
      <c r="A198" s="261">
        <v>179</v>
      </c>
      <c r="B198" s="180" t="s">
        <v>255</v>
      </c>
      <c r="C198" s="180"/>
      <c r="D198" s="180" t="s">
        <v>1231</v>
      </c>
      <c r="E198" s="180" t="s">
        <v>1218</v>
      </c>
      <c r="F198" s="180" t="s">
        <v>654</v>
      </c>
      <c r="G198" s="180" t="s">
        <v>618</v>
      </c>
      <c r="H198" s="180" t="s">
        <v>1255</v>
      </c>
      <c r="I198" s="379"/>
    </row>
    <row r="199" spans="1:9" ht="18" customHeight="1" x14ac:dyDescent="0.15">
      <c r="A199" s="261">
        <v>180</v>
      </c>
      <c r="B199" s="180" t="s">
        <v>255</v>
      </c>
      <c r="C199" s="180"/>
      <c r="D199" s="180" t="s">
        <v>1229</v>
      </c>
      <c r="E199" s="180" t="s">
        <v>274</v>
      </c>
      <c r="F199" s="180" t="s">
        <v>655</v>
      </c>
      <c r="G199" s="180" t="s">
        <v>618</v>
      </c>
      <c r="H199" s="180" t="s">
        <v>1255</v>
      </c>
      <c r="I199" s="379"/>
    </row>
    <row r="200" spans="1:9" ht="18" customHeight="1" x14ac:dyDescent="0.15">
      <c r="A200" s="261">
        <v>181</v>
      </c>
      <c r="B200" s="180" t="s">
        <v>255</v>
      </c>
      <c r="C200" s="180"/>
      <c r="D200" s="180" t="s">
        <v>1527</v>
      </c>
      <c r="E200" s="180" t="s">
        <v>1838</v>
      </c>
      <c r="F200" s="180" t="s">
        <v>1213</v>
      </c>
      <c r="G200" s="180" t="s">
        <v>278</v>
      </c>
      <c r="H200" s="180" t="s">
        <v>1255</v>
      </c>
      <c r="I200" s="379"/>
    </row>
    <row r="201" spans="1:9" ht="18" customHeight="1" x14ac:dyDescent="0.15">
      <c r="A201" s="261">
        <v>182</v>
      </c>
      <c r="B201" s="180" t="s">
        <v>255</v>
      </c>
      <c r="C201" s="180"/>
      <c r="D201" s="180" t="s">
        <v>1528</v>
      </c>
      <c r="E201" s="180" t="s">
        <v>1839</v>
      </c>
      <c r="F201" s="180" t="s">
        <v>1213</v>
      </c>
      <c r="G201" s="180" t="s">
        <v>278</v>
      </c>
      <c r="H201" s="180" t="s">
        <v>1255</v>
      </c>
      <c r="I201" s="379"/>
    </row>
    <row r="202" spans="1:9" ht="18" customHeight="1" x14ac:dyDescent="0.15">
      <c r="A202" s="261">
        <v>183</v>
      </c>
      <c r="B202" s="180" t="s">
        <v>255</v>
      </c>
      <c r="C202" s="180"/>
      <c r="D202" s="180" t="s">
        <v>1256</v>
      </c>
      <c r="E202" s="180" t="s">
        <v>1198</v>
      </c>
      <c r="F202" s="180" t="s">
        <v>1213</v>
      </c>
      <c r="G202" s="180" t="s">
        <v>278</v>
      </c>
      <c r="H202" s="180" t="s">
        <v>1255</v>
      </c>
      <c r="I202" s="379"/>
    </row>
    <row r="203" spans="1:9" ht="18" customHeight="1" x14ac:dyDescent="0.15">
      <c r="A203" s="261">
        <v>184</v>
      </c>
      <c r="B203" s="180" t="s">
        <v>255</v>
      </c>
      <c r="C203" s="180"/>
      <c r="D203" s="180" t="s">
        <v>1258</v>
      </c>
      <c r="E203" s="180" t="s">
        <v>275</v>
      </c>
      <c r="F203" s="180" t="s">
        <v>1213</v>
      </c>
      <c r="G203" s="180" t="s">
        <v>278</v>
      </c>
      <c r="H203" s="180" t="s">
        <v>1255</v>
      </c>
      <c r="I203" s="380"/>
    </row>
    <row r="204" spans="1:9" ht="18" customHeight="1" x14ac:dyDescent="0.15">
      <c r="A204" s="261">
        <v>185</v>
      </c>
      <c r="B204" s="180" t="s">
        <v>255</v>
      </c>
      <c r="C204" s="180"/>
      <c r="D204" s="180" t="s">
        <v>1233</v>
      </c>
      <c r="E204" s="180" t="s">
        <v>1836</v>
      </c>
      <c r="F204" s="180" t="s">
        <v>1247</v>
      </c>
      <c r="G204" s="180" t="s">
        <v>278</v>
      </c>
      <c r="H204" s="180" t="s">
        <v>1526</v>
      </c>
      <c r="I204" s="378" t="s">
        <v>1751</v>
      </c>
    </row>
    <row r="205" spans="1:9" ht="18" customHeight="1" x14ac:dyDescent="0.15">
      <c r="A205" s="261">
        <v>186</v>
      </c>
      <c r="B205" s="180" t="s">
        <v>255</v>
      </c>
      <c r="C205" s="180"/>
      <c r="D205" s="180" t="s">
        <v>1239</v>
      </c>
      <c r="E205" s="180" t="s">
        <v>1837</v>
      </c>
      <c r="F205" s="180" t="s">
        <v>661</v>
      </c>
      <c r="G205" s="180" t="s">
        <v>278</v>
      </c>
      <c r="H205" s="180" t="s">
        <v>1526</v>
      </c>
      <c r="I205" s="379"/>
    </row>
    <row r="206" spans="1:9" ht="18" customHeight="1" x14ac:dyDescent="0.15">
      <c r="A206" s="261">
        <v>187</v>
      </c>
      <c r="B206" s="180" t="s">
        <v>255</v>
      </c>
      <c r="C206" s="180"/>
      <c r="D206" s="180" t="s">
        <v>555</v>
      </c>
      <c r="E206" s="180" t="s">
        <v>1251</v>
      </c>
      <c r="F206" s="180" t="s">
        <v>662</v>
      </c>
      <c r="G206" s="180" t="s">
        <v>278</v>
      </c>
      <c r="H206" s="180" t="s">
        <v>1526</v>
      </c>
      <c r="I206" s="379"/>
    </row>
    <row r="207" spans="1:9" ht="18" customHeight="1" x14ac:dyDescent="0.15">
      <c r="A207" s="261">
        <v>188</v>
      </c>
      <c r="B207" s="180" t="s">
        <v>255</v>
      </c>
      <c r="C207" s="180"/>
      <c r="D207" s="180" t="s">
        <v>1243</v>
      </c>
      <c r="E207" s="180" t="s">
        <v>1253</v>
      </c>
      <c r="F207" s="180" t="s">
        <v>663</v>
      </c>
      <c r="G207" s="180" t="s">
        <v>278</v>
      </c>
      <c r="H207" s="180" t="s">
        <v>1526</v>
      </c>
      <c r="I207" s="379"/>
    </row>
    <row r="208" spans="1:9" ht="18" customHeight="1" x14ac:dyDescent="0.15">
      <c r="A208" s="261">
        <v>189</v>
      </c>
      <c r="B208" s="180" t="s">
        <v>255</v>
      </c>
      <c r="C208" s="180"/>
      <c r="D208" s="180" t="s">
        <v>1225</v>
      </c>
      <c r="E208" s="180" t="s">
        <v>1215</v>
      </c>
      <c r="F208" s="180" t="s">
        <v>530</v>
      </c>
      <c r="G208" s="180" t="s">
        <v>618</v>
      </c>
      <c r="H208" s="180" t="s">
        <v>1526</v>
      </c>
      <c r="I208" s="379"/>
    </row>
    <row r="209" spans="1:9" ht="18" customHeight="1" x14ac:dyDescent="0.15">
      <c r="A209" s="261">
        <v>190</v>
      </c>
      <c r="B209" s="180" t="s">
        <v>255</v>
      </c>
      <c r="C209" s="180"/>
      <c r="D209" s="180" t="s">
        <v>1227</v>
      </c>
      <c r="E209" s="180" t="s">
        <v>270</v>
      </c>
      <c r="F209" s="180" t="s">
        <v>531</v>
      </c>
      <c r="G209" s="180" t="s">
        <v>618</v>
      </c>
      <c r="H209" s="180" t="s">
        <v>1526</v>
      </c>
      <c r="I209" s="379"/>
    </row>
    <row r="210" spans="1:9" ht="18" customHeight="1" x14ac:dyDescent="0.15">
      <c r="A210" s="261">
        <v>191</v>
      </c>
      <c r="B210" s="180" t="s">
        <v>255</v>
      </c>
      <c r="C210" s="180"/>
      <c r="D210" s="180" t="s">
        <v>1231</v>
      </c>
      <c r="E210" s="180" t="s">
        <v>1218</v>
      </c>
      <c r="F210" s="180" t="s">
        <v>528</v>
      </c>
      <c r="G210" s="180" t="s">
        <v>618</v>
      </c>
      <c r="H210" s="180" t="s">
        <v>1526</v>
      </c>
      <c r="I210" s="379"/>
    </row>
    <row r="211" spans="1:9" ht="18" customHeight="1" x14ac:dyDescent="0.15">
      <c r="A211" s="261">
        <v>192</v>
      </c>
      <c r="B211" s="180" t="s">
        <v>255</v>
      </c>
      <c r="C211" s="180"/>
      <c r="D211" s="180" t="s">
        <v>1229</v>
      </c>
      <c r="E211" s="180" t="s">
        <v>274</v>
      </c>
      <c r="F211" s="180" t="s">
        <v>529</v>
      </c>
      <c r="G211" s="180" t="s">
        <v>618</v>
      </c>
      <c r="H211" s="180" t="s">
        <v>1526</v>
      </c>
      <c r="I211" s="380"/>
    </row>
    <row r="212" spans="1:9" ht="18" customHeight="1" x14ac:dyDescent="0.15">
      <c r="A212" s="261">
        <v>193</v>
      </c>
      <c r="B212" s="245" t="s">
        <v>255</v>
      </c>
      <c r="C212" s="245"/>
      <c r="D212" s="245" t="s">
        <v>1214</v>
      </c>
      <c r="E212" s="245" t="s">
        <v>1215</v>
      </c>
      <c r="F212" s="245" t="s">
        <v>1733</v>
      </c>
      <c r="G212" s="245" t="s">
        <v>1733</v>
      </c>
      <c r="H212" s="245" t="s">
        <v>1512</v>
      </c>
      <c r="I212" s="378" t="s">
        <v>1752</v>
      </c>
    </row>
    <row r="213" spans="1:9" ht="18" customHeight="1" x14ac:dyDescent="0.15">
      <c r="A213" s="261">
        <v>194</v>
      </c>
      <c r="B213" s="245" t="s">
        <v>255</v>
      </c>
      <c r="C213" s="245"/>
      <c r="D213" s="245" t="s">
        <v>1217</v>
      </c>
      <c r="E213" s="245" t="s">
        <v>270</v>
      </c>
      <c r="F213" s="245" t="s">
        <v>1733</v>
      </c>
      <c r="G213" s="245" t="s">
        <v>1733</v>
      </c>
      <c r="H213" s="245" t="s">
        <v>1512</v>
      </c>
      <c r="I213" s="379"/>
    </row>
    <row r="214" spans="1:9" ht="18" customHeight="1" x14ac:dyDescent="0.15">
      <c r="A214" s="261">
        <v>195</v>
      </c>
      <c r="B214" s="245" t="s">
        <v>255</v>
      </c>
      <c r="C214" s="245"/>
      <c r="D214" s="245" t="s">
        <v>1513</v>
      </c>
      <c r="E214" s="245" t="s">
        <v>1218</v>
      </c>
      <c r="F214" s="245" t="s">
        <v>1733</v>
      </c>
      <c r="G214" s="245" t="s">
        <v>1733</v>
      </c>
      <c r="H214" s="245" t="s">
        <v>1512</v>
      </c>
      <c r="I214" s="379"/>
    </row>
    <row r="215" spans="1:9" ht="18" customHeight="1" x14ac:dyDescent="0.15">
      <c r="A215" s="261">
        <v>196</v>
      </c>
      <c r="B215" s="245" t="s">
        <v>255</v>
      </c>
      <c r="C215" s="245"/>
      <c r="D215" s="245" t="s">
        <v>1514</v>
      </c>
      <c r="E215" s="245" t="s">
        <v>274</v>
      </c>
      <c r="F215" s="245" t="s">
        <v>1733</v>
      </c>
      <c r="G215" s="245" t="s">
        <v>1733</v>
      </c>
      <c r="H215" s="245" t="s">
        <v>1512</v>
      </c>
      <c r="I215" s="379"/>
    </row>
    <row r="216" spans="1:9" ht="18" customHeight="1" x14ac:dyDescent="0.15">
      <c r="A216" s="261">
        <v>197</v>
      </c>
      <c r="B216" s="245" t="s">
        <v>1730</v>
      </c>
      <c r="C216" s="245"/>
      <c r="D216" s="245" t="s">
        <v>1731</v>
      </c>
      <c r="E216" s="245" t="s">
        <v>1732</v>
      </c>
      <c r="F216" s="245" t="s">
        <v>1733</v>
      </c>
      <c r="G216" s="245" t="s">
        <v>1734</v>
      </c>
      <c r="H216" s="245" t="s">
        <v>1512</v>
      </c>
      <c r="I216" s="379"/>
    </row>
    <row r="217" spans="1:9" ht="18" customHeight="1" x14ac:dyDescent="0.15">
      <c r="A217" s="261">
        <v>198</v>
      </c>
      <c r="B217" s="245" t="s">
        <v>255</v>
      </c>
      <c r="C217" s="245"/>
      <c r="D217" s="245" t="s">
        <v>1515</v>
      </c>
      <c r="E217" s="245" t="s">
        <v>1508</v>
      </c>
      <c r="F217" s="245" t="s">
        <v>618</v>
      </c>
      <c r="G217" s="245" t="s">
        <v>618</v>
      </c>
      <c r="H217" s="375" t="s">
        <v>1735</v>
      </c>
      <c r="I217" s="379"/>
    </row>
    <row r="218" spans="1:9" ht="18" customHeight="1" x14ac:dyDescent="0.15">
      <c r="A218" s="261">
        <v>199</v>
      </c>
      <c r="B218" s="245" t="s">
        <v>255</v>
      </c>
      <c r="C218" s="245"/>
      <c r="D218" s="245" t="s">
        <v>1516</v>
      </c>
      <c r="E218" s="245" t="s">
        <v>1219</v>
      </c>
      <c r="F218" s="245" t="s">
        <v>618</v>
      </c>
      <c r="G218" s="245" t="s">
        <v>618</v>
      </c>
      <c r="H218" s="376"/>
      <c r="I218" s="379"/>
    </row>
    <row r="219" spans="1:9" ht="18" customHeight="1" x14ac:dyDescent="0.15">
      <c r="A219" s="261">
        <v>200</v>
      </c>
      <c r="B219" s="245" t="s">
        <v>255</v>
      </c>
      <c r="C219" s="245"/>
      <c r="D219" s="245" t="s">
        <v>1517</v>
      </c>
      <c r="E219" s="245" t="s">
        <v>1110</v>
      </c>
      <c r="F219" s="245" t="s">
        <v>618</v>
      </c>
      <c r="G219" s="245" t="s">
        <v>766</v>
      </c>
      <c r="H219" s="376"/>
      <c r="I219" s="379"/>
    </row>
    <row r="220" spans="1:9" ht="18" customHeight="1" x14ac:dyDescent="0.15">
      <c r="A220" s="261">
        <v>201</v>
      </c>
      <c r="B220" s="245" t="s">
        <v>255</v>
      </c>
      <c r="C220" s="245"/>
      <c r="D220" s="245" t="s">
        <v>1518</v>
      </c>
      <c r="E220" s="245" t="s">
        <v>1112</v>
      </c>
      <c r="F220" s="245" t="s">
        <v>618</v>
      </c>
      <c r="G220" s="245" t="s">
        <v>766</v>
      </c>
      <c r="H220" s="376"/>
      <c r="I220" s="379"/>
    </row>
    <row r="221" spans="1:9" ht="18" customHeight="1" x14ac:dyDescent="0.15">
      <c r="A221" s="261">
        <v>202</v>
      </c>
      <c r="B221" s="245" t="s">
        <v>255</v>
      </c>
      <c r="C221" s="245"/>
      <c r="D221" s="245" t="s">
        <v>1519</v>
      </c>
      <c r="E221" s="245" t="s">
        <v>1114</v>
      </c>
      <c r="F221" s="245" t="s">
        <v>618</v>
      </c>
      <c r="G221" s="245" t="s">
        <v>766</v>
      </c>
      <c r="H221" s="376"/>
      <c r="I221" s="379"/>
    </row>
    <row r="222" spans="1:9" ht="18" customHeight="1" x14ac:dyDescent="0.15">
      <c r="A222" s="261">
        <v>203</v>
      </c>
      <c r="B222" s="245" t="s">
        <v>255</v>
      </c>
      <c r="C222" s="245"/>
      <c r="D222" s="245" t="s">
        <v>1520</v>
      </c>
      <c r="E222" s="245" t="s">
        <v>1115</v>
      </c>
      <c r="F222" s="245" t="s">
        <v>618</v>
      </c>
      <c r="G222" s="245" t="s">
        <v>766</v>
      </c>
      <c r="H222" s="377"/>
      <c r="I222" s="380"/>
    </row>
    <row r="223" spans="1:9" ht="18" customHeight="1" x14ac:dyDescent="0.15">
      <c r="A223" s="261">
        <v>204</v>
      </c>
      <c r="B223" s="245" t="s">
        <v>255</v>
      </c>
      <c r="C223" s="245"/>
      <c r="D223" s="245" t="s">
        <v>1558</v>
      </c>
      <c r="E223" s="245" t="s">
        <v>1557</v>
      </c>
      <c r="F223" s="245" t="s">
        <v>1753</v>
      </c>
      <c r="G223" s="245" t="s">
        <v>1755</v>
      </c>
      <c r="H223" s="245" t="s">
        <v>1559</v>
      </c>
      <c r="I223" s="379" t="s">
        <v>1756</v>
      </c>
    </row>
    <row r="224" spans="1:9" ht="18" customHeight="1" x14ac:dyDescent="0.15">
      <c r="A224" s="261">
        <v>205</v>
      </c>
      <c r="B224" s="245" t="s">
        <v>255</v>
      </c>
      <c r="C224" s="245"/>
      <c r="D224" s="245" t="s">
        <v>829</v>
      </c>
      <c r="E224" s="245" t="s">
        <v>258</v>
      </c>
      <c r="F224" s="245" t="s">
        <v>1754</v>
      </c>
      <c r="G224" s="245" t="s">
        <v>1755</v>
      </c>
      <c r="H224" s="245" t="s">
        <v>1559</v>
      </c>
      <c r="I224" s="379"/>
    </row>
    <row r="225" spans="1:9" ht="18" customHeight="1" x14ac:dyDescent="0.15">
      <c r="A225" s="261">
        <v>206</v>
      </c>
      <c r="B225" s="245" t="s">
        <v>255</v>
      </c>
      <c r="C225" s="245"/>
      <c r="D225" s="245" t="s">
        <v>1128</v>
      </c>
      <c r="E225" s="245" t="s">
        <v>1560</v>
      </c>
      <c r="F225" s="245" t="s">
        <v>1483</v>
      </c>
      <c r="G225" s="245" t="s">
        <v>1213</v>
      </c>
      <c r="H225" s="245" t="s">
        <v>1559</v>
      </c>
      <c r="I225" s="380"/>
    </row>
    <row r="226" spans="1:9" ht="18" customHeight="1" x14ac:dyDescent="0.15">
      <c r="A226" s="261">
        <v>207</v>
      </c>
      <c r="B226" s="245" t="s">
        <v>255</v>
      </c>
      <c r="C226" s="245">
        <v>1170</v>
      </c>
      <c r="D226" s="245" t="s">
        <v>257</v>
      </c>
      <c r="E226" s="245" t="s">
        <v>1475</v>
      </c>
      <c r="F226" s="245" t="s">
        <v>278</v>
      </c>
      <c r="G226" s="245" t="s">
        <v>616</v>
      </c>
      <c r="H226" s="245" t="s">
        <v>1476</v>
      </c>
      <c r="I226" s="381" t="s">
        <v>1757</v>
      </c>
    </row>
    <row r="227" spans="1:9" ht="18" customHeight="1" x14ac:dyDescent="0.15">
      <c r="A227" s="261">
        <v>208</v>
      </c>
      <c r="B227" s="245" t="s">
        <v>255</v>
      </c>
      <c r="C227" s="245">
        <v>1170</v>
      </c>
      <c r="D227" s="245" t="s">
        <v>273</v>
      </c>
      <c r="E227" s="245" t="s">
        <v>1477</v>
      </c>
      <c r="F227" s="245" t="s">
        <v>278</v>
      </c>
      <c r="G227" s="245" t="s">
        <v>616</v>
      </c>
      <c r="H227" s="245" t="s">
        <v>1476</v>
      </c>
      <c r="I227" s="382"/>
    </row>
    <row r="228" spans="1:9" ht="18" customHeight="1" x14ac:dyDescent="0.15">
      <c r="A228" s="261">
        <v>209</v>
      </c>
      <c r="B228" s="245" t="s">
        <v>255</v>
      </c>
      <c r="C228" s="245"/>
      <c r="D228" s="245" t="s">
        <v>1474</v>
      </c>
      <c r="E228" s="245" t="s">
        <v>545</v>
      </c>
      <c r="F228" s="245" t="s">
        <v>278</v>
      </c>
      <c r="G228" s="245" t="s">
        <v>278</v>
      </c>
      <c r="H228" s="245" t="s">
        <v>1578</v>
      </c>
      <c r="I228" s="378" t="s">
        <v>1626</v>
      </c>
    </row>
    <row r="229" spans="1:9" ht="18" customHeight="1" x14ac:dyDescent="0.15">
      <c r="A229" s="261">
        <v>210</v>
      </c>
      <c r="B229" s="245" t="s">
        <v>255</v>
      </c>
      <c r="C229" s="245"/>
      <c r="D229" s="245" t="s">
        <v>547</v>
      </c>
      <c r="E229" s="245" t="s">
        <v>545</v>
      </c>
      <c r="F229" s="245" t="s">
        <v>278</v>
      </c>
      <c r="G229" s="245" t="s">
        <v>278</v>
      </c>
      <c r="H229" s="245" t="s">
        <v>1578</v>
      </c>
      <c r="I229" s="380"/>
    </row>
    <row r="230" spans="1:9" ht="18" customHeight="1" x14ac:dyDescent="0.15">
      <c r="A230" s="261">
        <v>211</v>
      </c>
      <c r="B230" s="244" t="s">
        <v>770</v>
      </c>
      <c r="C230" s="244"/>
      <c r="D230" s="244" t="s">
        <v>818</v>
      </c>
      <c r="E230" s="252" t="s">
        <v>1806</v>
      </c>
      <c r="F230" s="244" t="s">
        <v>820</v>
      </c>
      <c r="G230" s="244" t="s">
        <v>766</v>
      </c>
      <c r="H230" s="244" t="s">
        <v>819</v>
      </c>
      <c r="I230" s="383" t="s">
        <v>1759</v>
      </c>
    </row>
    <row r="231" spans="1:9" ht="18" customHeight="1" x14ac:dyDescent="0.15">
      <c r="A231" s="261">
        <v>212</v>
      </c>
      <c r="B231" s="244" t="s">
        <v>770</v>
      </c>
      <c r="C231" s="244"/>
      <c r="D231" s="244" t="s">
        <v>818</v>
      </c>
      <c r="E231" s="244" t="s">
        <v>822</v>
      </c>
      <c r="F231" s="244" t="s">
        <v>823</v>
      </c>
      <c r="G231" s="244" t="s">
        <v>766</v>
      </c>
      <c r="H231" s="244" t="s">
        <v>819</v>
      </c>
      <c r="I231" s="384"/>
    </row>
    <row r="232" spans="1:9" ht="18" customHeight="1" x14ac:dyDescent="0.15">
      <c r="A232" s="261">
        <v>213</v>
      </c>
      <c r="B232" s="244" t="s">
        <v>770</v>
      </c>
      <c r="C232" s="244"/>
      <c r="D232" s="244" t="s">
        <v>825</v>
      </c>
      <c r="E232" s="244" t="s">
        <v>826</v>
      </c>
      <c r="F232" s="244" t="s">
        <v>766</v>
      </c>
      <c r="G232" s="244" t="s">
        <v>278</v>
      </c>
      <c r="H232" s="244" t="s">
        <v>819</v>
      </c>
      <c r="I232" s="384"/>
    </row>
    <row r="233" spans="1:9" ht="18" customHeight="1" x14ac:dyDescent="0.15">
      <c r="A233" s="261">
        <v>214</v>
      </c>
      <c r="B233" s="244" t="s">
        <v>770</v>
      </c>
      <c r="C233" s="244"/>
      <c r="D233" s="244" t="s">
        <v>827</v>
      </c>
      <c r="E233" s="244" t="s">
        <v>828</v>
      </c>
      <c r="F233" s="244" t="s">
        <v>766</v>
      </c>
      <c r="G233" s="244" t="s">
        <v>278</v>
      </c>
      <c r="H233" s="244" t="s">
        <v>819</v>
      </c>
      <c r="I233" s="384"/>
    </row>
    <row r="234" spans="1:9" ht="18" customHeight="1" x14ac:dyDescent="0.15">
      <c r="A234" s="261">
        <v>215</v>
      </c>
      <c r="B234" s="245" t="s">
        <v>255</v>
      </c>
      <c r="C234" s="245"/>
      <c r="D234" s="245" t="s">
        <v>1725</v>
      </c>
      <c r="E234" s="245" t="s">
        <v>1726</v>
      </c>
      <c r="F234" s="245" t="s">
        <v>766</v>
      </c>
      <c r="G234" s="245" t="s">
        <v>1729</v>
      </c>
      <c r="H234" s="375" t="s">
        <v>1758</v>
      </c>
      <c r="I234" s="384"/>
    </row>
    <row r="235" spans="1:9" ht="18" customHeight="1" x14ac:dyDescent="0.15">
      <c r="A235" s="261">
        <v>216</v>
      </c>
      <c r="B235" s="245" t="s">
        <v>255</v>
      </c>
      <c r="C235" s="241"/>
      <c r="D235" s="245" t="s">
        <v>1728</v>
      </c>
      <c r="E235" s="245" t="s">
        <v>1727</v>
      </c>
      <c r="F235" s="245" t="s">
        <v>766</v>
      </c>
      <c r="G235" s="245" t="s">
        <v>1729</v>
      </c>
      <c r="H235" s="377"/>
      <c r="I235" s="385"/>
    </row>
    <row r="236" spans="1:9" ht="18" customHeight="1" x14ac:dyDescent="0.15">
      <c r="A236" s="261">
        <v>217</v>
      </c>
      <c r="B236" s="244" t="s">
        <v>770</v>
      </c>
      <c r="C236" s="244"/>
      <c r="D236" s="244" t="s">
        <v>1763</v>
      </c>
      <c r="E236" s="245" t="s">
        <v>1761</v>
      </c>
      <c r="F236" s="244" t="s">
        <v>766</v>
      </c>
      <c r="G236" s="244" t="s">
        <v>278</v>
      </c>
      <c r="H236" s="244" t="s">
        <v>1760</v>
      </c>
      <c r="I236" s="378" t="s">
        <v>1765</v>
      </c>
    </row>
    <row r="237" spans="1:9" ht="18" customHeight="1" x14ac:dyDescent="0.15">
      <c r="A237" s="261">
        <v>218</v>
      </c>
      <c r="B237" s="244" t="s">
        <v>770</v>
      </c>
      <c r="C237" s="244"/>
      <c r="D237" s="244" t="s">
        <v>1764</v>
      </c>
      <c r="E237" s="245" t="s">
        <v>1762</v>
      </c>
      <c r="F237" s="244" t="s">
        <v>766</v>
      </c>
      <c r="G237" s="244" t="s">
        <v>278</v>
      </c>
      <c r="H237" s="244" t="s">
        <v>1760</v>
      </c>
      <c r="I237" s="380"/>
    </row>
    <row r="238" spans="1:9" ht="18" customHeight="1" x14ac:dyDescent="0.15">
      <c r="A238" s="261">
        <v>219</v>
      </c>
      <c r="B238" s="254" t="s">
        <v>770</v>
      </c>
      <c r="C238" s="254"/>
      <c r="D238" s="254" t="s">
        <v>1808</v>
      </c>
      <c r="E238" s="254" t="s">
        <v>1809</v>
      </c>
      <c r="F238" s="254" t="s">
        <v>766</v>
      </c>
      <c r="G238" s="254" t="s">
        <v>766</v>
      </c>
      <c r="H238" s="254" t="s">
        <v>1817</v>
      </c>
      <c r="I238" s="378" t="s">
        <v>1826</v>
      </c>
    </row>
    <row r="239" spans="1:9" ht="18" customHeight="1" x14ac:dyDescent="0.15">
      <c r="A239" s="261">
        <v>220</v>
      </c>
      <c r="B239" s="254" t="s">
        <v>770</v>
      </c>
      <c r="C239" s="254"/>
      <c r="D239" s="254" t="s">
        <v>1810</v>
      </c>
      <c r="E239" s="254" t="s">
        <v>1811</v>
      </c>
      <c r="F239" s="254" t="s">
        <v>766</v>
      </c>
      <c r="G239" s="254" t="s">
        <v>766</v>
      </c>
      <c r="H239" s="254" t="s">
        <v>1817</v>
      </c>
      <c r="I239" s="379"/>
    </row>
    <row r="240" spans="1:9" ht="18" customHeight="1" x14ac:dyDescent="0.15">
      <c r="A240" s="261">
        <v>221</v>
      </c>
      <c r="B240" s="254" t="s">
        <v>770</v>
      </c>
      <c r="C240" s="254"/>
      <c r="D240" s="254" t="s">
        <v>1812</v>
      </c>
      <c r="E240" s="254" t="s">
        <v>1814</v>
      </c>
      <c r="F240" s="254" t="s">
        <v>1816</v>
      </c>
      <c r="G240" s="254" t="s">
        <v>766</v>
      </c>
      <c r="H240" s="254"/>
      <c r="I240" s="379"/>
    </row>
    <row r="241" spans="1:9" ht="18" customHeight="1" x14ac:dyDescent="0.15">
      <c r="A241" s="261">
        <v>222</v>
      </c>
      <c r="B241" s="254" t="s">
        <v>770</v>
      </c>
      <c r="C241" s="254"/>
      <c r="D241" s="254" t="s">
        <v>1813</v>
      </c>
      <c r="E241" s="254" t="s">
        <v>1815</v>
      </c>
      <c r="F241" s="254" t="s">
        <v>1816</v>
      </c>
      <c r="G241" s="254" t="s">
        <v>766</v>
      </c>
      <c r="H241" s="254"/>
      <c r="I241" s="379"/>
    </row>
    <row r="242" spans="1:9" ht="18" customHeight="1" x14ac:dyDescent="0.15">
      <c r="A242" s="261">
        <v>223</v>
      </c>
      <c r="B242" s="254" t="s">
        <v>770</v>
      </c>
      <c r="C242" s="254"/>
      <c r="D242" s="254" t="s">
        <v>1818</v>
      </c>
      <c r="E242" s="254" t="s">
        <v>1820</v>
      </c>
      <c r="F242" s="254" t="s">
        <v>766</v>
      </c>
      <c r="G242" s="254" t="s">
        <v>766</v>
      </c>
      <c r="H242" s="254"/>
      <c r="I242" s="379"/>
    </row>
    <row r="243" spans="1:9" ht="18" customHeight="1" x14ac:dyDescent="0.15">
      <c r="A243" s="261">
        <v>224</v>
      </c>
      <c r="B243" s="254" t="s">
        <v>770</v>
      </c>
      <c r="C243" s="254"/>
      <c r="D243" s="254" t="s">
        <v>1819</v>
      </c>
      <c r="E243" s="254" t="s">
        <v>1821</v>
      </c>
      <c r="F243" s="254" t="s">
        <v>766</v>
      </c>
      <c r="G243" s="254" t="s">
        <v>766</v>
      </c>
      <c r="H243" s="254"/>
      <c r="I243" s="379"/>
    </row>
    <row r="244" spans="1:9" ht="18" customHeight="1" x14ac:dyDescent="0.15">
      <c r="A244" s="261">
        <v>225</v>
      </c>
      <c r="B244" s="254" t="s">
        <v>770</v>
      </c>
      <c r="C244" s="254"/>
      <c r="D244" s="254" t="s">
        <v>1822</v>
      </c>
      <c r="E244" s="254" t="s">
        <v>1823</v>
      </c>
      <c r="F244" s="254" t="s">
        <v>278</v>
      </c>
      <c r="G244" s="254" t="s">
        <v>766</v>
      </c>
      <c r="H244" s="254"/>
      <c r="I244" s="379"/>
    </row>
    <row r="245" spans="1:9" ht="18" customHeight="1" x14ac:dyDescent="0.15">
      <c r="A245" s="261">
        <v>226</v>
      </c>
      <c r="B245" s="254" t="s">
        <v>770</v>
      </c>
      <c r="C245" s="254"/>
      <c r="D245" s="254" t="s">
        <v>1824</v>
      </c>
      <c r="E245" s="254" t="s">
        <v>1825</v>
      </c>
      <c r="F245" s="254" t="s">
        <v>766</v>
      </c>
      <c r="G245" s="254" t="s">
        <v>278</v>
      </c>
      <c r="H245" s="254"/>
      <c r="I245" s="379"/>
    </row>
    <row r="246" spans="1:9" ht="18" customHeight="1" x14ac:dyDescent="0.15">
      <c r="A246" s="368" t="s">
        <v>1807</v>
      </c>
      <c r="B246" s="386"/>
      <c r="C246" s="386"/>
      <c r="D246" s="386"/>
      <c r="E246" s="386"/>
      <c r="F246" s="386"/>
      <c r="G246" s="386"/>
      <c r="H246" s="386"/>
      <c r="I246" s="246"/>
    </row>
    <row r="247" spans="1:9" ht="18" customHeight="1" x14ac:dyDescent="0.15">
      <c r="A247" s="245">
        <v>227</v>
      </c>
      <c r="B247" s="245" t="s">
        <v>255</v>
      </c>
      <c r="C247" s="245"/>
      <c r="D247" s="245" t="s">
        <v>1566</v>
      </c>
      <c r="E247" s="245" t="s">
        <v>1567</v>
      </c>
      <c r="F247" s="245" t="s">
        <v>278</v>
      </c>
      <c r="G247" s="245">
        <v>0</v>
      </c>
      <c r="H247" s="245" t="s">
        <v>1683</v>
      </c>
      <c r="I247" s="378" t="s">
        <v>1684</v>
      </c>
    </row>
    <row r="248" spans="1:9" ht="18" customHeight="1" x14ac:dyDescent="0.15">
      <c r="A248" s="261">
        <v>228</v>
      </c>
      <c r="B248" s="245" t="s">
        <v>255</v>
      </c>
      <c r="C248" s="245"/>
      <c r="D248" s="245" t="s">
        <v>1112</v>
      </c>
      <c r="E248" s="245" t="s">
        <v>850</v>
      </c>
      <c r="F248" s="245" t="s">
        <v>278</v>
      </c>
      <c r="G248" s="245">
        <v>0</v>
      </c>
      <c r="H248" s="245" t="s">
        <v>1568</v>
      </c>
      <c r="I248" s="380"/>
    </row>
    <row r="249" spans="1:9" ht="18" customHeight="1" x14ac:dyDescent="0.15">
      <c r="A249" s="261">
        <v>229</v>
      </c>
      <c r="B249" s="245" t="s">
        <v>1224</v>
      </c>
      <c r="C249" s="245"/>
      <c r="D249" s="245" t="s">
        <v>1569</v>
      </c>
      <c r="E249" s="245" t="s">
        <v>1570</v>
      </c>
      <c r="F249" s="245" t="s">
        <v>1224</v>
      </c>
      <c r="G249" s="245" t="s">
        <v>1224</v>
      </c>
      <c r="H249" s="245" t="s">
        <v>1685</v>
      </c>
      <c r="I249" s="378" t="s">
        <v>685</v>
      </c>
    </row>
    <row r="250" spans="1:9" ht="18" customHeight="1" x14ac:dyDescent="0.15">
      <c r="A250" s="261">
        <v>230</v>
      </c>
      <c r="B250" s="245" t="s">
        <v>1224</v>
      </c>
      <c r="C250" s="245"/>
      <c r="D250" s="245" t="s">
        <v>1572</v>
      </c>
      <c r="E250" s="245" t="s">
        <v>1573</v>
      </c>
      <c r="F250" s="245" t="s">
        <v>1224</v>
      </c>
      <c r="G250" s="245" t="s">
        <v>1224</v>
      </c>
      <c r="H250" s="245" t="s">
        <v>1571</v>
      </c>
      <c r="I250" s="380"/>
    </row>
    <row r="251" spans="1:9" ht="18" customHeight="1" x14ac:dyDescent="0.15">
      <c r="A251" s="261">
        <v>231</v>
      </c>
      <c r="B251" s="245" t="s">
        <v>1224</v>
      </c>
      <c r="C251" s="245"/>
      <c r="D251" s="245" t="s">
        <v>1574</v>
      </c>
      <c r="E251" s="245" t="s">
        <v>1575</v>
      </c>
      <c r="F251" s="245">
        <v>0</v>
      </c>
      <c r="G251" s="245">
        <v>0</v>
      </c>
      <c r="H251" s="245" t="s">
        <v>769</v>
      </c>
      <c r="I251" s="198" t="s">
        <v>1708</v>
      </c>
    </row>
    <row r="252" spans="1:9" ht="18" customHeight="1" x14ac:dyDescent="0.15">
      <c r="A252" s="261">
        <v>232</v>
      </c>
      <c r="B252" s="180" t="s">
        <v>255</v>
      </c>
      <c r="C252" s="180"/>
      <c r="D252" s="180" t="s">
        <v>1158</v>
      </c>
      <c r="E252" s="180" t="s">
        <v>1478</v>
      </c>
      <c r="F252" s="180" t="s">
        <v>1691</v>
      </c>
      <c r="G252" s="180" t="s">
        <v>1213</v>
      </c>
      <c r="H252" s="180" t="s">
        <v>1479</v>
      </c>
      <c r="I252" s="378" t="s">
        <v>1627</v>
      </c>
    </row>
    <row r="253" spans="1:9" ht="18" customHeight="1" x14ac:dyDescent="0.15">
      <c r="A253" s="261">
        <v>233</v>
      </c>
      <c r="B253" s="180" t="s">
        <v>255</v>
      </c>
      <c r="C253" s="180"/>
      <c r="D253" s="180" t="s">
        <v>1698</v>
      </c>
      <c r="E253" s="180" t="s">
        <v>272</v>
      </c>
      <c r="F253" s="180" t="s">
        <v>566</v>
      </c>
      <c r="G253" s="180" t="s">
        <v>1213</v>
      </c>
      <c r="H253" s="180" t="s">
        <v>1479</v>
      </c>
      <c r="I253" s="379"/>
    </row>
    <row r="254" spans="1:9" ht="18" customHeight="1" x14ac:dyDescent="0.15">
      <c r="A254" s="261">
        <v>234</v>
      </c>
      <c r="B254" s="180" t="s">
        <v>1484</v>
      </c>
      <c r="C254" s="180"/>
      <c r="D254" s="180" t="s">
        <v>756</v>
      </c>
      <c r="E254" s="180" t="s">
        <v>1481</v>
      </c>
      <c r="F254" s="180" t="s">
        <v>1482</v>
      </c>
      <c r="G254" s="180" t="s">
        <v>1483</v>
      </c>
      <c r="H254" s="180" t="s">
        <v>1479</v>
      </c>
      <c r="I254" s="379"/>
    </row>
    <row r="255" spans="1:9" ht="18" customHeight="1" x14ac:dyDescent="0.15">
      <c r="A255" s="261">
        <v>235</v>
      </c>
      <c r="B255" s="180" t="s">
        <v>255</v>
      </c>
      <c r="C255" s="180"/>
      <c r="D255" s="180" t="s">
        <v>1138</v>
      </c>
      <c r="E255" s="180" t="s">
        <v>1485</v>
      </c>
      <c r="F255" s="180" t="s">
        <v>616</v>
      </c>
      <c r="G255" s="180" t="s">
        <v>1213</v>
      </c>
      <c r="H255" s="180" t="s">
        <v>1479</v>
      </c>
      <c r="I255" s="379"/>
    </row>
    <row r="256" spans="1:9" ht="18" customHeight="1" x14ac:dyDescent="0.15">
      <c r="A256" s="261">
        <v>236</v>
      </c>
      <c r="B256" s="180" t="s">
        <v>255</v>
      </c>
      <c r="C256" s="180"/>
      <c r="D256" s="180" t="s">
        <v>1093</v>
      </c>
      <c r="E256" s="180" t="s">
        <v>310</v>
      </c>
      <c r="F256" s="180" t="s">
        <v>278</v>
      </c>
      <c r="G256" s="180" t="s">
        <v>1213</v>
      </c>
      <c r="H256" s="180" t="s">
        <v>1479</v>
      </c>
      <c r="I256" s="380"/>
    </row>
    <row r="257" spans="1:9" ht="18" customHeight="1" x14ac:dyDescent="0.15">
      <c r="A257" s="261">
        <v>237</v>
      </c>
      <c r="B257" s="180" t="s">
        <v>255</v>
      </c>
      <c r="C257" s="180"/>
      <c r="D257" s="180" t="s">
        <v>1486</v>
      </c>
      <c r="E257" s="180" t="s">
        <v>706</v>
      </c>
      <c r="F257" s="180" t="s">
        <v>1213</v>
      </c>
      <c r="G257" s="180" t="s">
        <v>616</v>
      </c>
      <c r="H257" s="180" t="s">
        <v>1487</v>
      </c>
      <c r="I257" s="378" t="s">
        <v>1672</v>
      </c>
    </row>
    <row r="258" spans="1:9" ht="18" customHeight="1" x14ac:dyDescent="0.15">
      <c r="A258" s="261">
        <v>238</v>
      </c>
      <c r="B258" s="180" t="s">
        <v>255</v>
      </c>
      <c r="C258" s="180"/>
      <c r="D258" s="180" t="s">
        <v>299</v>
      </c>
      <c r="E258" s="180" t="s">
        <v>710</v>
      </c>
      <c r="F258" s="180" t="s">
        <v>1213</v>
      </c>
      <c r="G258" s="180" t="s">
        <v>616</v>
      </c>
      <c r="H258" s="180" t="s">
        <v>1487</v>
      </c>
      <c r="I258" s="379"/>
    </row>
    <row r="259" spans="1:9" ht="18" customHeight="1" x14ac:dyDescent="0.15">
      <c r="A259" s="261">
        <v>239</v>
      </c>
      <c r="B259" s="180" t="s">
        <v>255</v>
      </c>
      <c r="C259" s="180"/>
      <c r="D259" s="180" t="s">
        <v>1488</v>
      </c>
      <c r="E259" s="180" t="s">
        <v>1489</v>
      </c>
      <c r="F259" s="180" t="s">
        <v>1213</v>
      </c>
      <c r="G259" s="180" t="s">
        <v>809</v>
      </c>
      <c r="H259" s="180" t="s">
        <v>1487</v>
      </c>
      <c r="I259" s="379"/>
    </row>
    <row r="260" spans="1:9" ht="18" customHeight="1" x14ac:dyDescent="0.15">
      <c r="A260" s="261">
        <v>240</v>
      </c>
      <c r="B260" s="180" t="s">
        <v>255</v>
      </c>
      <c r="C260" s="180"/>
      <c r="D260" s="180" t="s">
        <v>1490</v>
      </c>
      <c r="E260" s="180" t="s">
        <v>1072</v>
      </c>
      <c r="F260" s="180" t="s">
        <v>1213</v>
      </c>
      <c r="G260" s="180" t="s">
        <v>766</v>
      </c>
      <c r="H260" s="180" t="s">
        <v>1491</v>
      </c>
      <c r="I260" s="379"/>
    </row>
    <row r="261" spans="1:9" ht="18" customHeight="1" x14ac:dyDescent="0.15">
      <c r="A261" s="261">
        <v>241</v>
      </c>
      <c r="B261" s="180" t="s">
        <v>255</v>
      </c>
      <c r="C261" s="180"/>
      <c r="D261" s="180" t="s">
        <v>1490</v>
      </c>
      <c r="E261" s="180" t="s">
        <v>1158</v>
      </c>
      <c r="F261" s="180" t="s">
        <v>1213</v>
      </c>
      <c r="G261" s="180" t="s">
        <v>766</v>
      </c>
      <c r="H261" s="180" t="s">
        <v>1492</v>
      </c>
      <c r="I261" s="379"/>
    </row>
    <row r="262" spans="1:9" ht="18" customHeight="1" x14ac:dyDescent="0.15">
      <c r="A262" s="261">
        <v>242</v>
      </c>
      <c r="B262" s="180" t="s">
        <v>255</v>
      </c>
      <c r="C262" s="180"/>
      <c r="D262" s="180" t="s">
        <v>1493</v>
      </c>
      <c r="E262" s="180" t="s">
        <v>1158</v>
      </c>
      <c r="F262" s="180" t="s">
        <v>1213</v>
      </c>
      <c r="G262" s="180" t="s">
        <v>766</v>
      </c>
      <c r="H262" s="180" t="s">
        <v>1487</v>
      </c>
      <c r="I262" s="380"/>
    </row>
    <row r="263" spans="1:9" ht="18" customHeight="1" x14ac:dyDescent="0.15">
      <c r="A263" s="261">
        <v>243</v>
      </c>
      <c r="B263" s="180" t="s">
        <v>255</v>
      </c>
      <c r="C263" s="180"/>
      <c r="D263" s="180" t="s">
        <v>1225</v>
      </c>
      <c r="E263" s="180" t="s">
        <v>1215</v>
      </c>
      <c r="F263" s="180" t="s">
        <v>1678</v>
      </c>
      <c r="G263" s="180" t="s">
        <v>1679</v>
      </c>
      <c r="H263" s="180" t="s">
        <v>1524</v>
      </c>
      <c r="I263" s="378" t="s">
        <v>1769</v>
      </c>
    </row>
    <row r="264" spans="1:9" ht="18" customHeight="1" x14ac:dyDescent="0.15">
      <c r="A264" s="261">
        <v>244</v>
      </c>
      <c r="B264" s="180" t="s">
        <v>255</v>
      </c>
      <c r="C264" s="180"/>
      <c r="D264" s="180" t="s">
        <v>1227</v>
      </c>
      <c r="E264" s="180" t="s">
        <v>270</v>
      </c>
      <c r="F264" s="180" t="s">
        <v>1678</v>
      </c>
      <c r="G264" s="180" t="s">
        <v>1679</v>
      </c>
      <c r="H264" s="180" t="s">
        <v>1524</v>
      </c>
      <c r="I264" s="379"/>
    </row>
    <row r="265" spans="1:9" ht="18" customHeight="1" x14ac:dyDescent="0.15">
      <c r="A265" s="261">
        <v>245</v>
      </c>
      <c r="B265" s="180" t="s">
        <v>255</v>
      </c>
      <c r="C265" s="180"/>
      <c r="D265" s="180" t="s">
        <v>1231</v>
      </c>
      <c r="E265" s="180" t="s">
        <v>1218</v>
      </c>
      <c r="F265" s="180" t="s">
        <v>1678</v>
      </c>
      <c r="G265" s="180" t="s">
        <v>1679</v>
      </c>
      <c r="H265" s="180" t="s">
        <v>1524</v>
      </c>
      <c r="I265" s="379"/>
    </row>
    <row r="266" spans="1:9" ht="18" customHeight="1" x14ac:dyDescent="0.15">
      <c r="A266" s="261">
        <v>246</v>
      </c>
      <c r="B266" s="180" t="s">
        <v>255</v>
      </c>
      <c r="C266" s="180"/>
      <c r="D266" s="180" t="s">
        <v>1229</v>
      </c>
      <c r="E266" s="180" t="s">
        <v>274</v>
      </c>
      <c r="F266" s="180" t="s">
        <v>1678</v>
      </c>
      <c r="G266" s="180" t="s">
        <v>1679</v>
      </c>
      <c r="H266" s="180" t="s">
        <v>1524</v>
      </c>
      <c r="I266" s="380"/>
    </row>
    <row r="267" spans="1:9" ht="18" customHeight="1" x14ac:dyDescent="0.15">
      <c r="A267" s="261">
        <v>247</v>
      </c>
      <c r="B267" s="180" t="s">
        <v>255</v>
      </c>
      <c r="C267" s="180"/>
      <c r="D267" s="180" t="s">
        <v>1233</v>
      </c>
      <c r="E267" s="180" t="s">
        <v>1234</v>
      </c>
      <c r="F267" s="180" t="s">
        <v>1235</v>
      </c>
      <c r="G267" s="180" t="s">
        <v>1236</v>
      </c>
      <c r="H267" s="180" t="s">
        <v>552</v>
      </c>
      <c r="I267" s="378" t="s">
        <v>1680</v>
      </c>
    </row>
    <row r="268" spans="1:9" ht="18" customHeight="1" x14ac:dyDescent="0.15">
      <c r="A268" s="261">
        <v>248</v>
      </c>
      <c r="B268" s="180" t="s">
        <v>255</v>
      </c>
      <c r="C268" s="180"/>
      <c r="D268" s="180" t="s">
        <v>1239</v>
      </c>
      <c r="E268" s="180" t="s">
        <v>517</v>
      </c>
      <c r="F268" s="180" t="s">
        <v>657</v>
      </c>
      <c r="G268" s="180" t="s">
        <v>1236</v>
      </c>
      <c r="H268" s="180" t="s">
        <v>1237</v>
      </c>
      <c r="I268" s="379"/>
    </row>
    <row r="269" spans="1:9" ht="18" customHeight="1" x14ac:dyDescent="0.15">
      <c r="A269" s="261">
        <v>249</v>
      </c>
      <c r="B269" s="180" t="s">
        <v>255</v>
      </c>
      <c r="C269" s="180"/>
      <c r="D269" s="180" t="s">
        <v>555</v>
      </c>
      <c r="E269" s="180" t="s">
        <v>1241</v>
      </c>
      <c r="F269" s="180" t="s">
        <v>658</v>
      </c>
      <c r="G269" s="180" t="s">
        <v>1236</v>
      </c>
      <c r="H269" s="180" t="s">
        <v>1237</v>
      </c>
      <c r="I269" s="379"/>
    </row>
    <row r="270" spans="1:9" ht="18" customHeight="1" x14ac:dyDescent="0.15">
      <c r="A270" s="261">
        <v>250</v>
      </c>
      <c r="B270" s="180" t="s">
        <v>255</v>
      </c>
      <c r="C270" s="180"/>
      <c r="D270" s="180" t="s">
        <v>1243</v>
      </c>
      <c r="E270" s="180" t="s">
        <v>1244</v>
      </c>
      <c r="F270" s="180" t="s">
        <v>659</v>
      </c>
      <c r="G270" s="180" t="s">
        <v>1236</v>
      </c>
      <c r="H270" s="180" t="s">
        <v>1237</v>
      </c>
      <c r="I270" s="380"/>
    </row>
    <row r="271" spans="1:9" ht="18" customHeight="1" x14ac:dyDescent="0.15">
      <c r="A271" s="261">
        <v>251</v>
      </c>
      <c r="B271" s="180" t="s">
        <v>255</v>
      </c>
      <c r="C271" s="180"/>
      <c r="D271" s="180" t="s">
        <v>288</v>
      </c>
      <c r="E271" s="180" t="s">
        <v>1534</v>
      </c>
      <c r="F271" s="180" t="s">
        <v>1529</v>
      </c>
      <c r="G271" s="180" t="s">
        <v>615</v>
      </c>
      <c r="H271" s="180" t="s">
        <v>1535</v>
      </c>
      <c r="I271" s="378" t="s">
        <v>1677</v>
      </c>
    </row>
    <row r="272" spans="1:9" ht="18" customHeight="1" x14ac:dyDescent="0.15">
      <c r="A272" s="261">
        <v>252</v>
      </c>
      <c r="B272" s="180" t="s">
        <v>255</v>
      </c>
      <c r="C272" s="180"/>
      <c r="D272" s="180" t="s">
        <v>1530</v>
      </c>
      <c r="E272" s="180" t="s">
        <v>1536</v>
      </c>
      <c r="F272" s="180" t="s">
        <v>1531</v>
      </c>
      <c r="G272" s="180" t="s">
        <v>615</v>
      </c>
      <c r="H272" s="180" t="s">
        <v>1535</v>
      </c>
      <c r="I272" s="379"/>
    </row>
    <row r="273" spans="1:9" ht="18" customHeight="1" x14ac:dyDescent="0.15">
      <c r="A273" s="261">
        <v>253</v>
      </c>
      <c r="B273" s="180" t="s">
        <v>255</v>
      </c>
      <c r="C273" s="180"/>
      <c r="D273" s="180" t="s">
        <v>1537</v>
      </c>
      <c r="E273" s="180" t="s">
        <v>1538</v>
      </c>
      <c r="F273" s="180" t="s">
        <v>278</v>
      </c>
      <c r="G273" s="180" t="s">
        <v>615</v>
      </c>
      <c r="H273" s="180" t="s">
        <v>1535</v>
      </c>
      <c r="I273" s="379"/>
    </row>
    <row r="274" spans="1:9" ht="18" customHeight="1" x14ac:dyDescent="0.15">
      <c r="A274" s="261">
        <v>254</v>
      </c>
      <c r="B274" s="180" t="s">
        <v>255</v>
      </c>
      <c r="C274" s="180"/>
      <c r="D274" s="180" t="s">
        <v>1539</v>
      </c>
      <c r="E274" s="180" t="s">
        <v>292</v>
      </c>
      <c r="F274" s="180" t="s">
        <v>278</v>
      </c>
      <c r="G274" s="180" t="s">
        <v>615</v>
      </c>
      <c r="H274" s="180" t="s">
        <v>1535</v>
      </c>
      <c r="I274" s="379"/>
    </row>
    <row r="275" spans="1:9" ht="18" customHeight="1" x14ac:dyDescent="0.15">
      <c r="A275" s="261">
        <v>255</v>
      </c>
      <c r="B275" s="180" t="s">
        <v>255</v>
      </c>
      <c r="C275" s="180"/>
      <c r="D275" s="180" t="s">
        <v>1540</v>
      </c>
      <c r="E275" s="180" t="s">
        <v>1541</v>
      </c>
      <c r="F275" s="180" t="s">
        <v>278</v>
      </c>
      <c r="G275" s="180" t="s">
        <v>615</v>
      </c>
      <c r="H275" s="180" t="s">
        <v>1535</v>
      </c>
      <c r="I275" s="379"/>
    </row>
    <row r="276" spans="1:9" ht="18" customHeight="1" x14ac:dyDescent="0.15">
      <c r="A276" s="261">
        <v>256</v>
      </c>
      <c r="B276" s="180" t="s">
        <v>255</v>
      </c>
      <c r="C276" s="180"/>
      <c r="D276" s="180" t="s">
        <v>1532</v>
      </c>
      <c r="E276" s="180" t="s">
        <v>1542</v>
      </c>
      <c r="F276" s="180" t="s">
        <v>278</v>
      </c>
      <c r="G276" s="180" t="s">
        <v>615</v>
      </c>
      <c r="H276" s="180" t="s">
        <v>1535</v>
      </c>
      <c r="I276" s="379"/>
    </row>
    <row r="277" spans="1:9" ht="18" customHeight="1" x14ac:dyDescent="0.15">
      <c r="A277" s="261">
        <v>257</v>
      </c>
      <c r="B277" s="180" t="s">
        <v>255</v>
      </c>
      <c r="C277" s="180"/>
      <c r="D277" s="180" t="s">
        <v>1543</v>
      </c>
      <c r="E277" s="180" t="s">
        <v>291</v>
      </c>
      <c r="F277" s="180" t="s">
        <v>278</v>
      </c>
      <c r="G277" s="180" t="s">
        <v>615</v>
      </c>
      <c r="H277" s="180" t="s">
        <v>1535</v>
      </c>
      <c r="I277" s="379"/>
    </row>
    <row r="278" spans="1:9" ht="18" customHeight="1" x14ac:dyDescent="0.15">
      <c r="A278" s="261">
        <v>258</v>
      </c>
      <c r="B278" s="180" t="s">
        <v>255</v>
      </c>
      <c r="C278" s="180"/>
      <c r="D278" s="180" t="s">
        <v>1533</v>
      </c>
      <c r="E278" s="180" t="s">
        <v>1544</v>
      </c>
      <c r="F278" s="180" t="s">
        <v>278</v>
      </c>
      <c r="G278" s="180" t="s">
        <v>615</v>
      </c>
      <c r="H278" s="180" t="s">
        <v>1535</v>
      </c>
      <c r="I278" s="380"/>
    </row>
    <row r="279" spans="1:9" ht="18" customHeight="1" x14ac:dyDescent="0.15">
      <c r="A279" s="261">
        <v>259</v>
      </c>
      <c r="B279" s="180" t="s">
        <v>255</v>
      </c>
      <c r="C279" s="180"/>
      <c r="D279" s="180" t="s">
        <v>1138</v>
      </c>
      <c r="E279" s="180" t="s">
        <v>1545</v>
      </c>
      <c r="F279" s="180" t="s">
        <v>616</v>
      </c>
      <c r="G279" s="180" t="s">
        <v>618</v>
      </c>
      <c r="H279" s="180" t="s">
        <v>1673</v>
      </c>
      <c r="I279" s="378" t="s">
        <v>1675</v>
      </c>
    </row>
    <row r="280" spans="1:9" ht="18" customHeight="1" x14ac:dyDescent="0.15">
      <c r="A280" s="261">
        <v>260</v>
      </c>
      <c r="B280" s="180" t="s">
        <v>255</v>
      </c>
      <c r="C280" s="180"/>
      <c r="D280" s="180" t="s">
        <v>1547</v>
      </c>
      <c r="E280" s="180" t="s">
        <v>1548</v>
      </c>
      <c r="F280" s="180" t="s">
        <v>617</v>
      </c>
      <c r="G280" s="180" t="s">
        <v>618</v>
      </c>
      <c r="H280" s="180" t="s">
        <v>1546</v>
      </c>
      <c r="I280" s="380"/>
    </row>
    <row r="281" spans="1:9" ht="18" customHeight="1" x14ac:dyDescent="0.15">
      <c r="A281" s="261">
        <v>261</v>
      </c>
      <c r="B281" s="254" t="s">
        <v>255</v>
      </c>
      <c r="C281" s="254"/>
      <c r="D281" s="254" t="s">
        <v>1138</v>
      </c>
      <c r="E281" s="254" t="s">
        <v>1549</v>
      </c>
      <c r="F281" s="254" t="s">
        <v>766</v>
      </c>
      <c r="G281" s="254" t="s">
        <v>618</v>
      </c>
      <c r="H281" s="254" t="s">
        <v>1674</v>
      </c>
      <c r="I281" s="383" t="s">
        <v>1676</v>
      </c>
    </row>
    <row r="282" spans="1:9" ht="18" customHeight="1" x14ac:dyDescent="0.15">
      <c r="A282" s="261">
        <v>262</v>
      </c>
      <c r="B282" s="254" t="s">
        <v>255</v>
      </c>
      <c r="C282" s="254"/>
      <c r="D282" s="254" t="s">
        <v>1551</v>
      </c>
      <c r="E282" s="254" t="s">
        <v>1552</v>
      </c>
      <c r="F282" s="254" t="s">
        <v>278</v>
      </c>
      <c r="G282" s="254" t="s">
        <v>618</v>
      </c>
      <c r="H282" s="254" t="s">
        <v>1550</v>
      </c>
      <c r="I282" s="385"/>
    </row>
    <row r="283" spans="1:9" ht="18" customHeight="1" x14ac:dyDescent="0.15">
      <c r="A283" s="261">
        <v>263</v>
      </c>
      <c r="B283" s="180" t="s">
        <v>770</v>
      </c>
      <c r="C283" s="180"/>
      <c r="D283" s="180" t="s">
        <v>288</v>
      </c>
      <c r="E283" s="180" t="s">
        <v>1553</v>
      </c>
      <c r="F283" s="180" t="s">
        <v>1529</v>
      </c>
      <c r="G283" s="180" t="s">
        <v>618</v>
      </c>
      <c r="H283" s="180" t="s">
        <v>1049</v>
      </c>
      <c r="I283" s="378" t="s">
        <v>1681</v>
      </c>
    </row>
    <row r="284" spans="1:9" ht="18" customHeight="1" x14ac:dyDescent="0.15">
      <c r="A284" s="261">
        <v>264</v>
      </c>
      <c r="B284" s="180" t="s">
        <v>770</v>
      </c>
      <c r="C284" s="180"/>
      <c r="D284" s="180" t="s">
        <v>1530</v>
      </c>
      <c r="E284" s="180" t="s">
        <v>1555</v>
      </c>
      <c r="F284" s="180" t="s">
        <v>1531</v>
      </c>
      <c r="G284" s="180" t="s">
        <v>618</v>
      </c>
      <c r="H284" s="180" t="s">
        <v>1554</v>
      </c>
      <c r="I284" s="380"/>
    </row>
    <row r="285" spans="1:9" ht="18" customHeight="1" x14ac:dyDescent="0.15">
      <c r="A285" s="261">
        <v>265</v>
      </c>
      <c r="B285" s="180" t="s">
        <v>255</v>
      </c>
      <c r="C285" s="180"/>
      <c r="D285" s="180" t="s">
        <v>1563</v>
      </c>
      <c r="E285" s="180" t="s">
        <v>1564</v>
      </c>
      <c r="F285" s="180" t="s">
        <v>617</v>
      </c>
      <c r="G285" s="180" t="s">
        <v>278</v>
      </c>
      <c r="H285" s="180" t="s">
        <v>1565</v>
      </c>
      <c r="I285" s="198" t="s">
        <v>1565</v>
      </c>
    </row>
    <row r="286" spans="1:9" ht="18" customHeight="1" x14ac:dyDescent="0.15">
      <c r="A286" s="261">
        <v>266</v>
      </c>
      <c r="B286" s="180" t="s">
        <v>255</v>
      </c>
      <c r="C286" s="180"/>
      <c r="D286" s="180" t="s">
        <v>1456</v>
      </c>
      <c r="E286" s="180" t="s">
        <v>257</v>
      </c>
      <c r="F286" s="180" t="s">
        <v>617</v>
      </c>
      <c r="G286" s="180" t="s">
        <v>278</v>
      </c>
      <c r="H286" s="180" t="s">
        <v>1686</v>
      </c>
      <c r="I286" s="378" t="s">
        <v>512</v>
      </c>
    </row>
    <row r="287" spans="1:9" ht="18" customHeight="1" x14ac:dyDescent="0.15">
      <c r="A287" s="261">
        <v>267</v>
      </c>
      <c r="B287" s="180" t="s">
        <v>255</v>
      </c>
      <c r="C287" s="180"/>
      <c r="D287" s="180" t="s">
        <v>1458</v>
      </c>
      <c r="E287" s="180" t="s">
        <v>273</v>
      </c>
      <c r="F287" s="180" t="s">
        <v>617</v>
      </c>
      <c r="G287" s="180" t="s">
        <v>278</v>
      </c>
      <c r="H287" s="180" t="s">
        <v>1457</v>
      </c>
      <c r="I287" s="379"/>
    </row>
    <row r="288" spans="1:9" ht="18" customHeight="1" x14ac:dyDescent="0.15">
      <c r="A288" s="261">
        <v>268</v>
      </c>
      <c r="B288" s="180" t="s">
        <v>255</v>
      </c>
      <c r="C288" s="180"/>
      <c r="D288" s="180" t="s">
        <v>1459</v>
      </c>
      <c r="E288" s="180" t="s">
        <v>1198</v>
      </c>
      <c r="F288" s="180" t="s">
        <v>617</v>
      </c>
      <c r="G288" s="180" t="s">
        <v>278</v>
      </c>
      <c r="H288" s="180" t="s">
        <v>1457</v>
      </c>
      <c r="I288" s="379"/>
    </row>
    <row r="289" spans="1:9" ht="18" customHeight="1" x14ac:dyDescent="0.15">
      <c r="A289" s="261">
        <v>269</v>
      </c>
      <c r="B289" s="180" t="s">
        <v>255</v>
      </c>
      <c r="C289" s="180"/>
      <c r="D289" s="180" t="s">
        <v>1460</v>
      </c>
      <c r="E289" s="180" t="s">
        <v>275</v>
      </c>
      <c r="F289" s="180" t="s">
        <v>617</v>
      </c>
      <c r="G289" s="180" t="s">
        <v>278</v>
      </c>
      <c r="H289" s="180" t="s">
        <v>1457</v>
      </c>
      <c r="I289" s="380"/>
    </row>
    <row r="290" spans="1:9" ht="18" customHeight="1" x14ac:dyDescent="0.15">
      <c r="A290" s="255"/>
      <c r="B290" s="255"/>
      <c r="C290" s="255"/>
      <c r="D290" s="255"/>
      <c r="E290" s="255"/>
      <c r="F290" s="255"/>
      <c r="G290" s="255"/>
      <c r="H290" s="255"/>
      <c r="I290" s="256"/>
    </row>
    <row r="291" spans="1:9" ht="18" customHeight="1" x14ac:dyDescent="0.15">
      <c r="A291" s="255"/>
      <c r="B291" s="255"/>
      <c r="C291" s="255"/>
      <c r="D291" s="255"/>
      <c r="E291" s="255"/>
      <c r="F291" s="255"/>
      <c r="G291" s="255"/>
      <c r="H291" s="255"/>
      <c r="I291" s="256"/>
    </row>
    <row r="292" spans="1:9" ht="18" customHeight="1" x14ac:dyDescent="0.15">
      <c r="A292" s="255"/>
      <c r="B292" s="255"/>
      <c r="C292" s="255"/>
      <c r="D292" s="255"/>
      <c r="E292" s="255"/>
      <c r="F292" s="255"/>
      <c r="G292" s="255"/>
      <c r="H292" s="255"/>
      <c r="I292" s="256"/>
    </row>
    <row r="293" spans="1:9" ht="18" customHeight="1" x14ac:dyDescent="0.15">
      <c r="A293" s="255"/>
      <c r="B293" s="255"/>
      <c r="C293" s="255"/>
      <c r="D293" s="255"/>
      <c r="E293" s="255"/>
      <c r="F293" s="255"/>
      <c r="G293" s="255"/>
      <c r="H293" s="255"/>
      <c r="I293" s="256"/>
    </row>
    <row r="294" spans="1:9" ht="18" customHeight="1" x14ac:dyDescent="0.15">
      <c r="A294" s="255"/>
      <c r="B294" s="255"/>
      <c r="C294" s="255"/>
      <c r="D294" s="255"/>
      <c r="E294" s="255"/>
      <c r="F294" s="255"/>
      <c r="G294" s="255"/>
      <c r="H294" s="255"/>
      <c r="I294" s="256"/>
    </row>
    <row r="295" spans="1:9" ht="18" customHeight="1" x14ac:dyDescent="0.15">
      <c r="A295" s="255"/>
      <c r="B295" s="255"/>
      <c r="C295" s="255"/>
      <c r="D295" s="255"/>
      <c r="E295" s="255"/>
      <c r="F295" s="255"/>
      <c r="G295" s="255"/>
      <c r="H295" s="255"/>
      <c r="I295" s="256"/>
    </row>
    <row r="296" spans="1:9" ht="18" customHeight="1" x14ac:dyDescent="0.15">
      <c r="A296" s="255"/>
      <c r="B296" s="255"/>
      <c r="C296" s="255"/>
      <c r="D296" s="255"/>
      <c r="E296" s="255"/>
      <c r="F296" s="255"/>
      <c r="G296" s="255"/>
      <c r="H296" s="255"/>
      <c r="I296" s="256"/>
    </row>
    <row r="297" spans="1:9" ht="18" customHeight="1" x14ac:dyDescent="0.15">
      <c r="A297" s="255"/>
      <c r="B297" s="255"/>
      <c r="C297" s="255"/>
      <c r="D297" s="255"/>
      <c r="E297" s="255"/>
      <c r="F297" s="255"/>
      <c r="G297" s="255"/>
      <c r="H297" s="255"/>
      <c r="I297" s="256"/>
    </row>
    <row r="298" spans="1:9" ht="18" customHeight="1" x14ac:dyDescent="0.15">
      <c r="A298" s="255"/>
      <c r="B298" s="255"/>
      <c r="C298" s="255"/>
      <c r="D298" s="255"/>
      <c r="E298" s="255"/>
      <c r="F298" s="255"/>
      <c r="G298" s="255"/>
      <c r="H298" s="255"/>
      <c r="I298" s="256"/>
    </row>
    <row r="299" spans="1:9" ht="18" customHeight="1" x14ac:dyDescent="0.15">
      <c r="A299" s="255"/>
      <c r="B299" s="255"/>
      <c r="C299" s="255"/>
      <c r="D299" s="255"/>
      <c r="E299" s="255"/>
      <c r="F299" s="255"/>
      <c r="G299" s="255"/>
      <c r="H299" s="255"/>
      <c r="I299" s="256"/>
    </row>
    <row r="300" spans="1:9" ht="18" customHeight="1" x14ac:dyDescent="0.15">
      <c r="A300" s="255"/>
      <c r="B300" s="255"/>
      <c r="C300" s="255"/>
      <c r="D300" s="255"/>
      <c r="E300" s="255"/>
      <c r="F300" s="255"/>
      <c r="G300" s="255"/>
      <c r="H300" s="255"/>
      <c r="I300" s="256"/>
    </row>
    <row r="301" spans="1:9" ht="18" customHeight="1" x14ac:dyDescent="0.15">
      <c r="A301" s="255"/>
      <c r="B301" s="255"/>
      <c r="C301" s="255"/>
      <c r="D301" s="255"/>
      <c r="E301" s="255"/>
      <c r="F301" s="255"/>
      <c r="G301" s="255"/>
      <c r="H301" s="255"/>
      <c r="I301" s="256"/>
    </row>
    <row r="302" spans="1:9" ht="18" customHeight="1" x14ac:dyDescent="0.15">
      <c r="A302" s="255"/>
      <c r="B302" s="255"/>
      <c r="C302" s="255"/>
      <c r="D302" s="255"/>
      <c r="E302" s="255"/>
      <c r="F302" s="255"/>
      <c r="G302" s="255"/>
      <c r="H302" s="255"/>
      <c r="I302" s="256"/>
    </row>
    <row r="303" spans="1:9" ht="18" customHeight="1" x14ac:dyDescent="0.15">
      <c r="A303" s="255"/>
      <c r="B303" s="241"/>
      <c r="C303" s="241"/>
      <c r="D303" s="241"/>
      <c r="E303" s="241"/>
      <c r="F303" s="241"/>
      <c r="G303" s="241"/>
      <c r="H303" s="241"/>
      <c r="I303" s="241"/>
    </row>
    <row r="304" spans="1:9" ht="18" customHeight="1" x14ac:dyDescent="0.15">
      <c r="A304" s="238" t="s">
        <v>1702</v>
      </c>
      <c r="B304" s="239" t="s">
        <v>1703</v>
      </c>
      <c r="C304" s="240" t="s">
        <v>1704</v>
      </c>
    </row>
    <row r="305" spans="1:3" ht="18" customHeight="1" thickBot="1" x14ac:dyDescent="0.2">
      <c r="A305" s="205">
        <v>0.5</v>
      </c>
      <c r="B305" s="206" t="s">
        <v>1705</v>
      </c>
      <c r="C305" s="207">
        <v>102000</v>
      </c>
    </row>
    <row r="306" spans="1:3" ht="18" customHeight="1" x14ac:dyDescent="0.15">
      <c r="A306" s="208" t="s">
        <v>1702</v>
      </c>
      <c r="B306" s="209" t="s">
        <v>1703</v>
      </c>
      <c r="C306" s="210" t="s">
        <v>1704</v>
      </c>
    </row>
    <row r="307" spans="1:3" ht="18" customHeight="1" thickBot="1" x14ac:dyDescent="0.2">
      <c r="A307" s="211">
        <v>0.75</v>
      </c>
      <c r="B307" s="212" t="s">
        <v>1705</v>
      </c>
      <c r="C307" s="213">
        <v>24910</v>
      </c>
    </row>
    <row r="308" spans="1:3" ht="18" customHeight="1" x14ac:dyDescent="0.15">
      <c r="A308" s="214" t="s">
        <v>1702</v>
      </c>
      <c r="B308" s="215" t="s">
        <v>1703</v>
      </c>
      <c r="C308" s="216" t="s">
        <v>1704</v>
      </c>
    </row>
    <row r="309" spans="1:3" ht="18" customHeight="1" thickBot="1" x14ac:dyDescent="0.2">
      <c r="A309" s="217">
        <v>0.75</v>
      </c>
      <c r="B309" s="218" t="s">
        <v>1707</v>
      </c>
      <c r="C309" s="219">
        <v>1320</v>
      </c>
    </row>
    <row r="310" spans="1:3" ht="18" customHeight="1" x14ac:dyDescent="0.15">
      <c r="A310" s="220" t="s">
        <v>1702</v>
      </c>
      <c r="B310" s="221" t="s">
        <v>1703</v>
      </c>
      <c r="C310" s="222" t="s">
        <v>1704</v>
      </c>
    </row>
    <row r="311" spans="1:3" ht="18" customHeight="1" thickBot="1" x14ac:dyDescent="0.2">
      <c r="A311" s="223">
        <v>2.5</v>
      </c>
      <c r="B311" s="224" t="s">
        <v>1706</v>
      </c>
      <c r="C311" s="225">
        <v>2410</v>
      </c>
    </row>
    <row r="312" spans="1:3" ht="18" customHeight="1" x14ac:dyDescent="0.15">
      <c r="A312" s="226" t="s">
        <v>1702</v>
      </c>
      <c r="B312" s="227" t="s">
        <v>1703</v>
      </c>
      <c r="C312" s="228" t="s">
        <v>1704</v>
      </c>
    </row>
    <row r="313" spans="1:3" ht="18" customHeight="1" thickBot="1" x14ac:dyDescent="0.2">
      <c r="A313" s="229">
        <v>2.5</v>
      </c>
      <c r="B313" s="230" t="s">
        <v>1707</v>
      </c>
      <c r="C313" s="231">
        <v>1930</v>
      </c>
    </row>
  </sheetData>
  <autoFilter ref="C5:C289"/>
  <mergeCells count="81">
    <mergeCell ref="G72:G74"/>
    <mergeCell ref="F88:F89"/>
    <mergeCell ref="G94:G95"/>
    <mergeCell ref="G96:G97"/>
    <mergeCell ref="A65:A67"/>
    <mergeCell ref="E65:E67"/>
    <mergeCell ref="G65:G67"/>
    <mergeCell ref="A68:A70"/>
    <mergeCell ref="E68:E70"/>
    <mergeCell ref="G68:G70"/>
    <mergeCell ref="A72:A74"/>
    <mergeCell ref="E72:E74"/>
    <mergeCell ref="A64:B64"/>
    <mergeCell ref="A1:B2"/>
    <mergeCell ref="C1:G2"/>
    <mergeCell ref="A3:C3"/>
    <mergeCell ref="A5:B5"/>
    <mergeCell ref="A19:B19"/>
    <mergeCell ref="A29:B29"/>
    <mergeCell ref="A46:B46"/>
    <mergeCell ref="A52:B52"/>
    <mergeCell ref="A33:B33"/>
    <mergeCell ref="A41:B41"/>
    <mergeCell ref="E54:E56"/>
    <mergeCell ref="I94:I104"/>
    <mergeCell ref="E173:E175"/>
    <mergeCell ref="E176:E178"/>
    <mergeCell ref="I163:I166"/>
    <mergeCell ref="D111:D112"/>
    <mergeCell ref="F102:F103"/>
    <mergeCell ref="I107:I110"/>
    <mergeCell ref="D113:D114"/>
    <mergeCell ref="I111:I115"/>
    <mergeCell ref="H145:H147"/>
    <mergeCell ref="H148:H150"/>
    <mergeCell ref="I122:I130"/>
    <mergeCell ref="I131:I141"/>
    <mergeCell ref="A155:H155"/>
    <mergeCell ref="A144:B144"/>
    <mergeCell ref="I71:I74"/>
    <mergeCell ref="I90:I93"/>
    <mergeCell ref="I85:I87"/>
    <mergeCell ref="I88:I89"/>
    <mergeCell ref="I80:I83"/>
    <mergeCell ref="I30:I31"/>
    <mergeCell ref="I42:I45"/>
    <mergeCell ref="I35:I38"/>
    <mergeCell ref="I65:I67"/>
    <mergeCell ref="I68:I70"/>
    <mergeCell ref="I286:I289"/>
    <mergeCell ref="I283:I284"/>
    <mergeCell ref="I116:I119"/>
    <mergeCell ref="I120:I121"/>
    <mergeCell ref="H151:H153"/>
    <mergeCell ref="I185:I187"/>
    <mergeCell ref="I173:I180"/>
    <mergeCell ref="I181:I184"/>
    <mergeCell ref="I252:I256"/>
    <mergeCell ref="I156:I162"/>
    <mergeCell ref="I167:I172"/>
    <mergeCell ref="I281:I282"/>
    <mergeCell ref="I192:I203"/>
    <mergeCell ref="I267:I270"/>
    <mergeCell ref="I204:I211"/>
    <mergeCell ref="I188:I191"/>
    <mergeCell ref="H217:H222"/>
    <mergeCell ref="I212:I222"/>
    <mergeCell ref="I223:I225"/>
    <mergeCell ref="I279:I280"/>
    <mergeCell ref="I226:I227"/>
    <mergeCell ref="I228:I229"/>
    <mergeCell ref="H234:H235"/>
    <mergeCell ref="I230:I235"/>
    <mergeCell ref="I236:I237"/>
    <mergeCell ref="I249:I250"/>
    <mergeCell ref="I247:I248"/>
    <mergeCell ref="I257:I262"/>
    <mergeCell ref="I263:I266"/>
    <mergeCell ref="I271:I278"/>
    <mergeCell ref="A246:H246"/>
    <mergeCell ref="I238:I245"/>
  </mergeCells>
  <phoneticPr fontId="2" type="noConversion"/>
  <pageMargins left="0.7" right="0.7" top="0.75" bottom="0.75" header="0.3" footer="0.3"/>
  <pageSetup paperSize="9" scale="98" fitToHeight="0" orientation="landscape" r:id="rId1"/>
  <rowBreaks count="11" manualBreakCount="11">
    <brk id="25" max="8" man="1"/>
    <brk id="51" max="8" man="1"/>
    <brk id="76" max="8" man="1"/>
    <brk id="102" max="8" man="1"/>
    <brk id="128" max="8" man="1"/>
    <brk id="154" max="8" man="1"/>
    <brk id="180" max="8" man="1"/>
    <brk id="203" max="8" man="1"/>
    <brk id="229" max="8" man="1"/>
    <brk id="253" max="8" man="1"/>
    <brk id="278" max="8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view="pageBreakPreview" zoomScale="130" zoomScaleNormal="100" zoomScaleSheetLayoutView="130" workbookViewId="0">
      <selection activeCell="B24" sqref="B24"/>
    </sheetView>
  </sheetViews>
  <sheetFormatPr defaultColWidth="12.625" defaultRowHeight="20.100000000000001" customHeight="1" x14ac:dyDescent="0.15"/>
  <cols>
    <col min="4" max="4" width="18.625" customWidth="1"/>
  </cols>
  <sheetData>
    <row r="1" spans="1:7" ht="20.100000000000001" customHeight="1" x14ac:dyDescent="0.15">
      <c r="A1" s="395" t="s">
        <v>1803</v>
      </c>
      <c r="B1" s="396"/>
      <c r="C1" s="396"/>
      <c r="D1" s="396"/>
      <c r="E1" s="396"/>
      <c r="F1" s="396"/>
      <c r="G1" s="397"/>
    </row>
    <row r="2" spans="1:7" ht="20.100000000000001" customHeight="1" x14ac:dyDescent="0.15">
      <c r="A2" s="398" t="s">
        <v>1770</v>
      </c>
      <c r="B2" s="398"/>
      <c r="C2" s="398"/>
      <c r="D2" s="241"/>
      <c r="E2" s="398" t="s">
        <v>1770</v>
      </c>
      <c r="F2" s="398"/>
      <c r="G2" s="398"/>
    </row>
    <row r="3" spans="1:7" ht="20.100000000000001" customHeight="1" x14ac:dyDescent="0.15">
      <c r="A3" s="241" t="s">
        <v>1771</v>
      </c>
      <c r="B3" s="241" t="s">
        <v>1772</v>
      </c>
      <c r="C3" s="241" t="s">
        <v>1773</v>
      </c>
      <c r="D3" s="241"/>
      <c r="E3" s="241" t="s">
        <v>1774</v>
      </c>
      <c r="F3" s="241" t="s">
        <v>1775</v>
      </c>
      <c r="G3" s="241" t="s">
        <v>1773</v>
      </c>
    </row>
    <row r="4" spans="1:7" ht="20.100000000000001" customHeight="1" x14ac:dyDescent="0.15">
      <c r="A4" s="241">
        <v>1</v>
      </c>
      <c r="B4" s="241">
        <v>70</v>
      </c>
      <c r="C4" s="241">
        <v>1</v>
      </c>
      <c r="D4" s="241"/>
      <c r="E4" s="241">
        <v>39</v>
      </c>
      <c r="F4" s="241">
        <v>1060</v>
      </c>
      <c r="G4" s="241">
        <v>2</v>
      </c>
    </row>
    <row r="5" spans="1:7" ht="20.100000000000001" customHeight="1" x14ac:dyDescent="0.15">
      <c r="A5" s="241">
        <v>2</v>
      </c>
      <c r="B5" s="241">
        <v>100</v>
      </c>
      <c r="C5" s="241">
        <v>1</v>
      </c>
      <c r="D5" s="241"/>
      <c r="E5" s="241">
        <v>40</v>
      </c>
      <c r="F5" s="241">
        <v>1080</v>
      </c>
      <c r="G5" s="241">
        <v>3</v>
      </c>
    </row>
    <row r="6" spans="1:7" ht="20.100000000000001" customHeight="1" x14ac:dyDescent="0.15">
      <c r="A6" s="241">
        <v>3</v>
      </c>
      <c r="B6" s="241">
        <v>120</v>
      </c>
      <c r="C6" s="241">
        <v>4</v>
      </c>
      <c r="D6" s="185" t="s">
        <v>1805</v>
      </c>
      <c r="E6" s="241">
        <v>41</v>
      </c>
      <c r="F6" s="241">
        <v>1090</v>
      </c>
      <c r="G6" s="241">
        <v>1</v>
      </c>
    </row>
    <row r="7" spans="1:7" ht="20.100000000000001" customHeight="1" x14ac:dyDescent="0.15">
      <c r="A7" s="241">
        <v>4</v>
      </c>
      <c r="B7" s="241">
        <v>180</v>
      </c>
      <c r="C7" s="241">
        <v>1</v>
      </c>
      <c r="D7" s="241"/>
      <c r="E7" s="241">
        <v>42</v>
      </c>
      <c r="F7" s="250">
        <v>1100</v>
      </c>
      <c r="G7" s="241">
        <v>1</v>
      </c>
    </row>
    <row r="8" spans="1:7" ht="20.100000000000001" customHeight="1" x14ac:dyDescent="0.15">
      <c r="A8" s="241">
        <v>5</v>
      </c>
      <c r="B8" s="241">
        <v>200</v>
      </c>
      <c r="C8" s="241">
        <v>1</v>
      </c>
      <c r="D8" s="241"/>
      <c r="E8" s="241">
        <v>43</v>
      </c>
      <c r="F8" s="241">
        <v>1120</v>
      </c>
      <c r="G8" s="241">
        <v>1</v>
      </c>
    </row>
    <row r="9" spans="1:7" ht="20.100000000000001" customHeight="1" x14ac:dyDescent="0.15">
      <c r="A9" s="241">
        <v>6</v>
      </c>
      <c r="B9" s="241">
        <v>250</v>
      </c>
      <c r="C9" s="241">
        <v>1</v>
      </c>
      <c r="D9" s="241"/>
      <c r="E9" s="241">
        <v>44</v>
      </c>
      <c r="F9" s="241">
        <v>1130</v>
      </c>
      <c r="G9" s="241">
        <v>3</v>
      </c>
    </row>
    <row r="10" spans="1:7" ht="20.100000000000001" customHeight="1" x14ac:dyDescent="0.15">
      <c r="A10" s="241">
        <v>7</v>
      </c>
      <c r="B10" s="241">
        <v>280</v>
      </c>
      <c r="C10" s="241">
        <v>1</v>
      </c>
      <c r="D10" s="241"/>
      <c r="E10" s="241">
        <v>45</v>
      </c>
      <c r="F10" s="241">
        <v>1150</v>
      </c>
      <c r="G10" s="241">
        <v>1</v>
      </c>
    </row>
    <row r="11" spans="1:7" ht="20.100000000000001" customHeight="1" x14ac:dyDescent="0.15">
      <c r="A11" s="241">
        <v>8</v>
      </c>
      <c r="B11" s="249">
        <v>350</v>
      </c>
      <c r="C11" s="249">
        <v>2</v>
      </c>
      <c r="D11" s="241"/>
      <c r="E11" s="241">
        <v>46</v>
      </c>
      <c r="F11" s="241">
        <v>1170</v>
      </c>
      <c r="G11" s="241">
        <v>1</v>
      </c>
    </row>
    <row r="12" spans="1:7" ht="20.100000000000001" customHeight="1" x14ac:dyDescent="0.15">
      <c r="A12" s="241">
        <v>9</v>
      </c>
      <c r="B12" s="241">
        <v>370</v>
      </c>
      <c r="C12" s="241">
        <v>1</v>
      </c>
      <c r="D12" s="241"/>
      <c r="E12" s="241">
        <v>47</v>
      </c>
      <c r="F12" s="241">
        <v>1180</v>
      </c>
      <c r="G12" s="241">
        <v>1</v>
      </c>
    </row>
    <row r="13" spans="1:7" ht="20.100000000000001" customHeight="1" x14ac:dyDescent="0.15">
      <c r="A13" s="241">
        <v>10</v>
      </c>
      <c r="B13" s="241">
        <v>400</v>
      </c>
      <c r="C13" s="241">
        <v>2</v>
      </c>
      <c r="D13" s="241"/>
      <c r="E13" s="241">
        <v>48</v>
      </c>
      <c r="F13" s="241">
        <v>1220</v>
      </c>
      <c r="G13" s="241">
        <v>1</v>
      </c>
    </row>
    <row r="14" spans="1:7" ht="20.100000000000001" customHeight="1" x14ac:dyDescent="0.15">
      <c r="A14" s="241">
        <v>11</v>
      </c>
      <c r="B14" s="241">
        <v>460</v>
      </c>
      <c r="C14" s="241">
        <v>1</v>
      </c>
      <c r="D14" s="241"/>
      <c r="E14" s="241">
        <v>49</v>
      </c>
      <c r="F14" s="241">
        <v>1270</v>
      </c>
      <c r="G14" s="241">
        <v>1</v>
      </c>
    </row>
    <row r="15" spans="1:7" ht="20.100000000000001" customHeight="1" x14ac:dyDescent="0.15">
      <c r="A15" s="241">
        <v>12</v>
      </c>
      <c r="B15" s="241">
        <v>480</v>
      </c>
      <c r="C15" s="241">
        <v>1</v>
      </c>
      <c r="D15" s="241"/>
      <c r="E15" s="399" t="s">
        <v>1795</v>
      </c>
      <c r="F15" s="400"/>
      <c r="G15" s="401"/>
    </row>
    <row r="16" spans="1:7" ht="20.100000000000001" customHeight="1" x14ac:dyDescent="0.15">
      <c r="A16" s="241">
        <v>13</v>
      </c>
      <c r="B16" s="241">
        <v>500</v>
      </c>
      <c r="C16" s="241">
        <v>3</v>
      </c>
      <c r="D16" s="241"/>
      <c r="E16" s="241" t="s">
        <v>1771</v>
      </c>
      <c r="F16" s="241" t="s">
        <v>1772</v>
      </c>
      <c r="G16" s="241" t="s">
        <v>1773</v>
      </c>
    </row>
    <row r="17" spans="1:7" ht="20.100000000000001" customHeight="1" x14ac:dyDescent="0.15">
      <c r="A17" s="241">
        <v>14</v>
      </c>
      <c r="B17" s="241">
        <v>580</v>
      </c>
      <c r="C17" s="241">
        <v>1</v>
      </c>
      <c r="D17" s="241"/>
      <c r="E17" s="241">
        <v>1</v>
      </c>
      <c r="F17" s="241">
        <v>70</v>
      </c>
      <c r="G17" s="241">
        <v>1</v>
      </c>
    </row>
    <row r="18" spans="1:7" ht="20.100000000000001" customHeight="1" x14ac:dyDescent="0.15">
      <c r="A18" s="241">
        <v>15</v>
      </c>
      <c r="B18" s="241">
        <v>600</v>
      </c>
      <c r="C18" s="241">
        <v>3</v>
      </c>
      <c r="D18" s="241"/>
      <c r="E18" s="241">
        <v>2</v>
      </c>
      <c r="F18" s="241">
        <v>75</v>
      </c>
      <c r="G18" s="241">
        <v>1</v>
      </c>
    </row>
    <row r="19" spans="1:7" ht="20.100000000000001" customHeight="1" x14ac:dyDescent="0.15">
      <c r="A19" s="241">
        <v>16</v>
      </c>
      <c r="B19" s="241">
        <v>630</v>
      </c>
      <c r="C19" s="241">
        <v>1</v>
      </c>
      <c r="D19" s="241"/>
      <c r="E19" s="241">
        <v>3</v>
      </c>
      <c r="F19" s="241">
        <v>330</v>
      </c>
      <c r="G19" s="241">
        <v>1</v>
      </c>
    </row>
    <row r="20" spans="1:7" ht="20.100000000000001" customHeight="1" x14ac:dyDescent="0.15">
      <c r="A20" s="241">
        <v>17</v>
      </c>
      <c r="B20" s="241">
        <v>640</v>
      </c>
      <c r="C20" s="241">
        <v>1</v>
      </c>
      <c r="D20" s="241"/>
      <c r="E20" s="241">
        <v>4</v>
      </c>
      <c r="F20" s="241">
        <v>350</v>
      </c>
      <c r="G20" s="241">
        <v>1</v>
      </c>
    </row>
    <row r="21" spans="1:7" ht="20.100000000000001" customHeight="1" x14ac:dyDescent="0.15">
      <c r="A21" s="241">
        <v>18</v>
      </c>
      <c r="B21" s="241">
        <v>660</v>
      </c>
      <c r="C21" s="241">
        <v>2</v>
      </c>
      <c r="D21" s="241"/>
      <c r="E21" s="241">
        <v>5</v>
      </c>
      <c r="F21" s="241">
        <v>500</v>
      </c>
      <c r="G21" s="241">
        <v>2</v>
      </c>
    </row>
    <row r="22" spans="1:7" ht="20.100000000000001" customHeight="1" x14ac:dyDescent="0.15">
      <c r="A22" s="241">
        <v>19</v>
      </c>
      <c r="B22" s="241">
        <v>670</v>
      </c>
      <c r="C22" s="241">
        <v>1</v>
      </c>
      <c r="D22" s="241"/>
      <c r="E22" s="241">
        <v>6</v>
      </c>
      <c r="F22" s="241">
        <v>530</v>
      </c>
      <c r="G22" s="241">
        <v>2</v>
      </c>
    </row>
    <row r="23" spans="1:7" ht="20.100000000000001" customHeight="1" x14ac:dyDescent="0.15">
      <c r="A23" s="241">
        <v>20</v>
      </c>
      <c r="B23" s="241">
        <v>700</v>
      </c>
      <c r="C23" s="241">
        <v>2</v>
      </c>
      <c r="D23" s="241"/>
      <c r="E23" s="241">
        <v>7</v>
      </c>
      <c r="F23" s="241">
        <v>540</v>
      </c>
      <c r="G23" s="241">
        <v>1</v>
      </c>
    </row>
    <row r="24" spans="1:7" ht="20.100000000000001" customHeight="1" x14ac:dyDescent="0.15">
      <c r="A24" s="241">
        <v>21</v>
      </c>
      <c r="B24" s="241">
        <v>710</v>
      </c>
      <c r="C24" s="241">
        <v>3</v>
      </c>
      <c r="D24" s="241"/>
      <c r="E24" s="241">
        <v>8</v>
      </c>
      <c r="F24" s="241">
        <v>600</v>
      </c>
      <c r="G24" s="241">
        <v>1</v>
      </c>
    </row>
    <row r="25" spans="1:7" ht="20.100000000000001" customHeight="1" x14ac:dyDescent="0.15">
      <c r="A25" s="241">
        <v>22</v>
      </c>
      <c r="B25" s="241">
        <v>720</v>
      </c>
      <c r="C25" s="241">
        <v>2</v>
      </c>
      <c r="D25" s="241"/>
      <c r="E25" s="241">
        <v>9</v>
      </c>
      <c r="F25" s="241">
        <v>610</v>
      </c>
      <c r="G25" s="241">
        <v>1</v>
      </c>
    </row>
    <row r="26" spans="1:7" ht="20.100000000000001" customHeight="1" x14ac:dyDescent="0.15">
      <c r="A26" s="241">
        <v>23</v>
      </c>
      <c r="B26" s="241">
        <v>750</v>
      </c>
      <c r="C26" s="241">
        <v>1</v>
      </c>
      <c r="D26" s="241"/>
      <c r="E26" s="241">
        <v>10</v>
      </c>
      <c r="F26" s="241">
        <v>640</v>
      </c>
      <c r="G26" s="241">
        <v>3</v>
      </c>
    </row>
    <row r="27" spans="1:7" ht="20.100000000000001" customHeight="1" x14ac:dyDescent="0.15">
      <c r="A27" s="241">
        <v>24</v>
      </c>
      <c r="B27" s="241">
        <v>760</v>
      </c>
      <c r="C27" s="241">
        <v>1</v>
      </c>
      <c r="D27" s="241"/>
      <c r="E27" s="241">
        <v>11</v>
      </c>
      <c r="F27" s="241">
        <v>650</v>
      </c>
      <c r="G27" s="241">
        <v>1</v>
      </c>
    </row>
    <row r="28" spans="1:7" ht="20.100000000000001" customHeight="1" x14ac:dyDescent="0.15">
      <c r="A28" s="241">
        <v>25</v>
      </c>
      <c r="B28" s="241">
        <v>790</v>
      </c>
      <c r="C28" s="241">
        <v>2</v>
      </c>
      <c r="D28" s="241"/>
      <c r="E28" s="241">
        <v>12</v>
      </c>
      <c r="F28" s="241">
        <v>660</v>
      </c>
      <c r="G28" s="241">
        <v>2</v>
      </c>
    </row>
    <row r="29" spans="1:7" ht="20.100000000000001" customHeight="1" x14ac:dyDescent="0.15">
      <c r="A29" s="241">
        <v>26</v>
      </c>
      <c r="B29" s="241">
        <v>800</v>
      </c>
      <c r="C29" s="241">
        <v>1</v>
      </c>
      <c r="D29" s="241"/>
      <c r="E29" s="241">
        <v>13</v>
      </c>
      <c r="F29" s="241">
        <v>700</v>
      </c>
      <c r="G29" s="241">
        <v>3</v>
      </c>
    </row>
    <row r="30" spans="1:7" ht="20.100000000000001" customHeight="1" x14ac:dyDescent="0.15">
      <c r="A30" s="241">
        <v>27</v>
      </c>
      <c r="B30" s="241">
        <v>850</v>
      </c>
      <c r="C30" s="241">
        <v>1</v>
      </c>
      <c r="D30" s="241"/>
      <c r="E30" s="241">
        <v>14</v>
      </c>
      <c r="F30" s="241">
        <v>740</v>
      </c>
      <c r="G30" s="241">
        <v>1</v>
      </c>
    </row>
    <row r="31" spans="1:7" ht="20.100000000000001" customHeight="1" x14ac:dyDescent="0.15">
      <c r="A31" s="241">
        <v>28</v>
      </c>
      <c r="B31" s="241">
        <v>900</v>
      </c>
      <c r="C31" s="241">
        <v>1</v>
      </c>
      <c r="D31" s="241"/>
      <c r="E31" s="241">
        <v>15</v>
      </c>
      <c r="F31" s="241">
        <v>850</v>
      </c>
      <c r="G31" s="241">
        <v>2</v>
      </c>
    </row>
    <row r="32" spans="1:7" ht="20.100000000000001" customHeight="1" x14ac:dyDescent="0.15">
      <c r="A32" s="241">
        <v>29</v>
      </c>
      <c r="B32" s="241">
        <v>910</v>
      </c>
      <c r="C32" s="241">
        <v>2</v>
      </c>
      <c r="D32" s="241"/>
      <c r="E32" s="241">
        <v>16</v>
      </c>
      <c r="F32" s="241">
        <v>870</v>
      </c>
      <c r="G32" s="241">
        <v>1</v>
      </c>
    </row>
    <row r="33" spans="1:7" ht="20.100000000000001" customHeight="1" x14ac:dyDescent="0.15">
      <c r="A33" s="241">
        <v>30</v>
      </c>
      <c r="B33" s="241">
        <v>920</v>
      </c>
      <c r="C33" s="241">
        <v>1</v>
      </c>
      <c r="D33" s="241"/>
      <c r="E33" s="241">
        <v>17</v>
      </c>
      <c r="F33" s="249">
        <v>890</v>
      </c>
      <c r="G33" s="249">
        <v>1</v>
      </c>
    </row>
    <row r="34" spans="1:7" ht="20.100000000000001" customHeight="1" x14ac:dyDescent="0.15">
      <c r="A34" s="241">
        <v>31</v>
      </c>
      <c r="B34" s="241">
        <v>950</v>
      </c>
      <c r="C34" s="241">
        <v>1</v>
      </c>
      <c r="D34" s="241"/>
      <c r="E34" s="241">
        <v>18</v>
      </c>
      <c r="F34" s="241">
        <v>940</v>
      </c>
      <c r="G34" s="241">
        <v>1</v>
      </c>
    </row>
    <row r="35" spans="1:7" ht="20.100000000000001" customHeight="1" x14ac:dyDescent="0.15">
      <c r="A35" s="241">
        <v>32</v>
      </c>
      <c r="B35" s="241">
        <v>960</v>
      </c>
      <c r="C35" s="241">
        <v>1</v>
      </c>
      <c r="D35" s="241"/>
      <c r="E35" s="241">
        <v>19</v>
      </c>
      <c r="F35" s="241">
        <v>1070</v>
      </c>
      <c r="G35" s="241">
        <v>2</v>
      </c>
    </row>
    <row r="36" spans="1:7" ht="20.100000000000001" customHeight="1" x14ac:dyDescent="0.15">
      <c r="A36" s="241">
        <v>33</v>
      </c>
      <c r="B36" s="241">
        <v>1000</v>
      </c>
      <c r="C36" s="241">
        <v>2</v>
      </c>
      <c r="D36" s="241"/>
      <c r="E36" s="241">
        <v>20</v>
      </c>
      <c r="F36" s="241">
        <v>1210</v>
      </c>
      <c r="G36" s="241">
        <v>1</v>
      </c>
    </row>
    <row r="37" spans="1:7" ht="20.100000000000001" customHeight="1" x14ac:dyDescent="0.15">
      <c r="A37" s="241">
        <v>34</v>
      </c>
      <c r="B37" s="241">
        <v>1010</v>
      </c>
      <c r="C37" s="241">
        <v>1</v>
      </c>
      <c r="D37" s="241"/>
      <c r="E37" s="241">
        <v>21</v>
      </c>
      <c r="F37" s="249">
        <v>1220</v>
      </c>
      <c r="G37" s="249">
        <v>1</v>
      </c>
    </row>
    <row r="38" spans="1:7" ht="20.100000000000001" customHeight="1" x14ac:dyDescent="0.15">
      <c r="A38" s="241">
        <v>35</v>
      </c>
      <c r="B38" s="241">
        <v>1015</v>
      </c>
      <c r="C38" s="241">
        <v>3</v>
      </c>
      <c r="D38" s="241"/>
      <c r="E38" s="241">
        <v>22</v>
      </c>
      <c r="F38" s="241">
        <v>1280</v>
      </c>
      <c r="G38" s="241">
        <v>1</v>
      </c>
    </row>
    <row r="39" spans="1:7" ht="20.100000000000001" customHeight="1" x14ac:dyDescent="0.15">
      <c r="A39" s="241">
        <v>36</v>
      </c>
      <c r="B39" s="241">
        <v>1030</v>
      </c>
      <c r="C39" s="241">
        <v>2</v>
      </c>
      <c r="D39" s="241"/>
      <c r="E39" s="241">
        <v>23</v>
      </c>
      <c r="F39" s="241">
        <v>1290</v>
      </c>
      <c r="G39" s="241">
        <v>2</v>
      </c>
    </row>
    <row r="40" spans="1:7" ht="20.100000000000001" customHeight="1" x14ac:dyDescent="0.15">
      <c r="A40" s="241">
        <v>37</v>
      </c>
      <c r="B40" s="241">
        <v>1040</v>
      </c>
      <c r="C40" s="241">
        <v>2</v>
      </c>
      <c r="D40" s="241"/>
      <c r="E40" s="241">
        <v>24</v>
      </c>
      <c r="F40" s="249">
        <v>1360</v>
      </c>
      <c r="G40" s="249">
        <v>1</v>
      </c>
    </row>
    <row r="41" spans="1:7" ht="20.100000000000001" customHeight="1" x14ac:dyDescent="0.15">
      <c r="A41" s="241">
        <v>38</v>
      </c>
      <c r="B41" s="241">
        <v>1050</v>
      </c>
      <c r="C41" s="241">
        <v>6</v>
      </c>
      <c r="D41" s="241"/>
      <c r="E41" s="241">
        <v>25</v>
      </c>
      <c r="F41" s="241">
        <v>1380</v>
      </c>
      <c r="G41" s="241">
        <v>1</v>
      </c>
    </row>
    <row r="42" spans="1:7" ht="20.100000000000001" customHeight="1" x14ac:dyDescent="0.15">
      <c r="A42" s="241"/>
      <c r="B42" s="241"/>
      <c r="C42" s="241"/>
      <c r="D42" s="241"/>
      <c r="E42" s="241">
        <v>26</v>
      </c>
      <c r="F42" s="241">
        <v>1520</v>
      </c>
      <c r="G42" s="241">
        <v>1</v>
      </c>
    </row>
    <row r="43" spans="1:7" ht="20.100000000000001" customHeight="1" x14ac:dyDescent="0.15">
      <c r="A43" s="399" t="s">
        <v>1796</v>
      </c>
      <c r="B43" s="400"/>
      <c r="C43" s="401"/>
      <c r="D43" s="241"/>
      <c r="E43" s="399" t="s">
        <v>1789</v>
      </c>
      <c r="F43" s="400"/>
      <c r="G43" s="401"/>
    </row>
    <row r="44" spans="1:7" ht="20.100000000000001" customHeight="1" x14ac:dyDescent="0.15">
      <c r="A44" s="241" t="s">
        <v>1771</v>
      </c>
      <c r="B44" s="241" t="s">
        <v>1772</v>
      </c>
      <c r="C44" s="241" t="s">
        <v>1773</v>
      </c>
      <c r="D44" s="241"/>
      <c r="E44" s="399" t="s">
        <v>1778</v>
      </c>
      <c r="F44" s="400"/>
      <c r="G44" s="401"/>
    </row>
    <row r="45" spans="1:7" ht="20.100000000000001" customHeight="1" x14ac:dyDescent="0.15">
      <c r="A45" s="241">
        <v>1</v>
      </c>
      <c r="B45" s="241">
        <v>730</v>
      </c>
      <c r="C45" s="241">
        <v>2</v>
      </c>
      <c r="D45" s="241"/>
      <c r="E45" s="241" t="s">
        <v>1779</v>
      </c>
      <c r="F45" s="241" t="s">
        <v>1780</v>
      </c>
      <c r="G45" s="241" t="s">
        <v>1781</v>
      </c>
    </row>
    <row r="46" spans="1:7" ht="20.100000000000001" customHeight="1" x14ac:dyDescent="0.15">
      <c r="A46" s="241">
        <v>2</v>
      </c>
      <c r="B46" s="241">
        <v>1070</v>
      </c>
      <c r="C46" s="241">
        <v>2</v>
      </c>
      <c r="D46" s="241"/>
      <c r="E46" s="241">
        <v>1</v>
      </c>
      <c r="F46" s="241">
        <v>650</v>
      </c>
      <c r="G46" s="241">
        <v>4</v>
      </c>
    </row>
    <row r="47" spans="1:7" ht="20.100000000000001" customHeight="1" x14ac:dyDescent="0.15">
      <c r="A47" s="399" t="s">
        <v>1797</v>
      </c>
      <c r="B47" s="400"/>
      <c r="C47" s="401"/>
      <c r="D47" s="241"/>
      <c r="E47" s="399" t="s">
        <v>1791</v>
      </c>
      <c r="F47" s="400"/>
      <c r="G47" s="401"/>
    </row>
    <row r="48" spans="1:7" ht="20.100000000000001" customHeight="1" x14ac:dyDescent="0.15">
      <c r="A48" s="241" t="s">
        <v>1771</v>
      </c>
      <c r="B48" s="241" t="s">
        <v>1772</v>
      </c>
      <c r="C48" s="241" t="s">
        <v>1773</v>
      </c>
      <c r="D48" s="241"/>
      <c r="E48" s="399" t="s">
        <v>1778</v>
      </c>
      <c r="F48" s="400"/>
      <c r="G48" s="401"/>
    </row>
    <row r="49" spans="1:7" ht="20.100000000000001" customHeight="1" x14ac:dyDescent="0.15">
      <c r="A49" s="241">
        <v>1</v>
      </c>
      <c r="B49" s="241">
        <v>1320</v>
      </c>
      <c r="C49" s="241">
        <v>1</v>
      </c>
      <c r="D49" s="241"/>
      <c r="E49" s="241" t="s">
        <v>1779</v>
      </c>
      <c r="F49" s="241" t="s">
        <v>1780</v>
      </c>
      <c r="G49" s="241" t="s">
        <v>1781</v>
      </c>
    </row>
    <row r="50" spans="1:7" ht="20.100000000000001" customHeight="1" x14ac:dyDescent="0.15">
      <c r="A50" s="399" t="s">
        <v>1798</v>
      </c>
      <c r="B50" s="400"/>
      <c r="C50" s="401"/>
      <c r="D50" s="241"/>
      <c r="E50" s="241">
        <v>1</v>
      </c>
      <c r="F50" s="241"/>
      <c r="G50" s="241"/>
    </row>
    <row r="51" spans="1:7" ht="20.100000000000001" customHeight="1" x14ac:dyDescent="0.15">
      <c r="A51" s="241" t="s">
        <v>1771</v>
      </c>
      <c r="B51" s="241" t="s">
        <v>1772</v>
      </c>
      <c r="C51" s="241" t="s">
        <v>1773</v>
      </c>
      <c r="D51" s="241"/>
      <c r="E51" s="241">
        <v>2</v>
      </c>
      <c r="F51" s="241"/>
      <c r="G51" s="241"/>
    </row>
    <row r="52" spans="1:7" ht="20.100000000000001" customHeight="1" x14ac:dyDescent="0.15">
      <c r="A52" s="241">
        <v>1</v>
      </c>
      <c r="B52" s="241">
        <v>710</v>
      </c>
      <c r="C52" s="241">
        <v>1</v>
      </c>
      <c r="D52" s="241"/>
      <c r="E52" s="241">
        <v>3</v>
      </c>
      <c r="F52" s="241"/>
      <c r="G52" s="241"/>
    </row>
    <row r="53" spans="1:7" ht="20.100000000000001" customHeight="1" x14ac:dyDescent="0.15">
      <c r="A53" s="398" t="s">
        <v>1784</v>
      </c>
      <c r="B53" s="398"/>
      <c r="C53" s="398"/>
      <c r="D53" s="241"/>
      <c r="E53" s="241">
        <v>4</v>
      </c>
      <c r="F53" s="241"/>
      <c r="G53" s="241"/>
    </row>
    <row r="54" spans="1:7" ht="20.100000000000001" customHeight="1" x14ac:dyDescent="0.15">
      <c r="A54" s="398" t="s">
        <v>1776</v>
      </c>
      <c r="B54" s="398"/>
      <c r="C54" s="398"/>
      <c r="D54" s="241"/>
      <c r="E54" s="241">
        <v>5</v>
      </c>
      <c r="F54" s="241"/>
      <c r="G54" s="241"/>
    </row>
    <row r="55" spans="1:7" ht="20.100000000000001" customHeight="1" x14ac:dyDescent="0.15">
      <c r="A55" s="241" t="s">
        <v>1774</v>
      </c>
      <c r="B55" s="241" t="s">
        <v>1775</v>
      </c>
      <c r="C55" s="241" t="s">
        <v>1773</v>
      </c>
      <c r="D55" s="241"/>
      <c r="E55" s="399" t="s">
        <v>1793</v>
      </c>
      <c r="F55" s="400"/>
      <c r="G55" s="401"/>
    </row>
    <row r="56" spans="1:7" ht="20.100000000000001" customHeight="1" x14ac:dyDescent="0.15">
      <c r="A56" s="241">
        <v>1</v>
      </c>
      <c r="B56" s="241">
        <v>750</v>
      </c>
      <c r="C56" s="241">
        <v>4</v>
      </c>
      <c r="D56" s="241"/>
      <c r="E56" s="399" t="s">
        <v>1778</v>
      </c>
      <c r="F56" s="400"/>
      <c r="G56" s="401"/>
    </row>
    <row r="57" spans="1:7" ht="20.100000000000001" customHeight="1" x14ac:dyDescent="0.15">
      <c r="A57" s="241">
        <v>2</v>
      </c>
      <c r="B57" s="241">
        <v>720</v>
      </c>
      <c r="C57" s="241">
        <v>2</v>
      </c>
      <c r="D57" s="241"/>
      <c r="E57" s="241" t="s">
        <v>1779</v>
      </c>
      <c r="F57" s="241" t="s">
        <v>1780</v>
      </c>
      <c r="G57" s="241" t="s">
        <v>1781</v>
      </c>
    </row>
    <row r="58" spans="1:7" ht="20.100000000000001" customHeight="1" x14ac:dyDescent="0.15">
      <c r="A58" s="398" t="s">
        <v>1801</v>
      </c>
      <c r="B58" s="398"/>
      <c r="C58" s="398"/>
      <c r="D58" s="241"/>
      <c r="E58" s="241">
        <v>1</v>
      </c>
      <c r="F58" s="241"/>
      <c r="G58" s="241"/>
    </row>
    <row r="59" spans="1:7" ht="20.100000000000001" customHeight="1" x14ac:dyDescent="0.15">
      <c r="A59" s="398" t="s">
        <v>1776</v>
      </c>
      <c r="B59" s="398"/>
      <c r="C59" s="398"/>
      <c r="D59" s="241"/>
      <c r="E59" s="241">
        <v>2</v>
      </c>
      <c r="F59" s="241"/>
      <c r="G59" s="241"/>
    </row>
    <row r="60" spans="1:7" ht="20.100000000000001" customHeight="1" x14ac:dyDescent="0.15">
      <c r="A60" s="241" t="s">
        <v>1774</v>
      </c>
      <c r="B60" s="241" t="s">
        <v>1775</v>
      </c>
      <c r="C60" s="241" t="s">
        <v>1773</v>
      </c>
      <c r="D60" s="241"/>
      <c r="E60" s="241">
        <v>3</v>
      </c>
      <c r="F60" s="241"/>
      <c r="G60" s="241"/>
    </row>
    <row r="61" spans="1:7" ht="20.100000000000001" customHeight="1" x14ac:dyDescent="0.15">
      <c r="A61" s="241">
        <v>1</v>
      </c>
      <c r="B61" s="241">
        <v>200</v>
      </c>
      <c r="C61" s="241">
        <v>4</v>
      </c>
      <c r="D61" s="241"/>
      <c r="E61" s="241">
        <v>4</v>
      </c>
      <c r="F61" s="241"/>
      <c r="G61" s="241"/>
    </row>
    <row r="62" spans="1:7" ht="20.100000000000001" customHeight="1" x14ac:dyDescent="0.15">
      <c r="A62" s="398" t="s">
        <v>1785</v>
      </c>
      <c r="B62" s="398"/>
      <c r="C62" s="398"/>
      <c r="D62" s="241"/>
      <c r="E62" s="399" t="s">
        <v>1802</v>
      </c>
      <c r="F62" s="400"/>
      <c r="G62" s="401"/>
    </row>
    <row r="63" spans="1:7" ht="20.100000000000001" customHeight="1" x14ac:dyDescent="0.15">
      <c r="A63" s="398" t="s">
        <v>1776</v>
      </c>
      <c r="B63" s="398"/>
      <c r="C63" s="398"/>
      <c r="D63" s="241"/>
      <c r="E63" s="399" t="s">
        <v>1778</v>
      </c>
      <c r="F63" s="400"/>
      <c r="G63" s="401"/>
    </row>
    <row r="64" spans="1:7" ht="20.100000000000001" customHeight="1" x14ac:dyDescent="0.15">
      <c r="A64" s="241" t="s">
        <v>1774</v>
      </c>
      <c r="B64" s="241" t="s">
        <v>1775</v>
      </c>
      <c r="C64" s="241" t="s">
        <v>1773</v>
      </c>
      <c r="D64" s="241"/>
      <c r="E64" s="241" t="s">
        <v>1779</v>
      </c>
      <c r="F64" s="241" t="s">
        <v>1780</v>
      </c>
      <c r="G64" s="241" t="s">
        <v>1781</v>
      </c>
    </row>
    <row r="65" spans="1:7" ht="20.100000000000001" customHeight="1" x14ac:dyDescent="0.15">
      <c r="A65" s="241">
        <v>1</v>
      </c>
      <c r="B65" s="241">
        <v>600</v>
      </c>
      <c r="C65" s="241">
        <v>1</v>
      </c>
      <c r="D65" s="241"/>
      <c r="E65" s="241">
        <v>1</v>
      </c>
      <c r="F65" s="241"/>
      <c r="G65" s="241"/>
    </row>
    <row r="66" spans="1:7" ht="20.100000000000001" customHeight="1" x14ac:dyDescent="0.15">
      <c r="A66" s="241">
        <v>2</v>
      </c>
      <c r="B66" s="241">
        <v>900</v>
      </c>
      <c r="C66" s="241">
        <v>2</v>
      </c>
      <c r="D66" s="241"/>
      <c r="E66" s="241">
        <v>2</v>
      </c>
      <c r="F66" s="241"/>
      <c r="G66" s="241"/>
    </row>
    <row r="67" spans="1:7" ht="20.100000000000001" customHeight="1" x14ac:dyDescent="0.15">
      <c r="A67" s="241">
        <v>3</v>
      </c>
      <c r="B67" s="241">
        <v>1190</v>
      </c>
      <c r="C67" s="241">
        <v>2</v>
      </c>
      <c r="D67" s="241"/>
      <c r="E67" s="241">
        <v>3</v>
      </c>
      <c r="F67" s="241"/>
      <c r="G67" s="241"/>
    </row>
    <row r="68" spans="1:7" ht="20.100000000000001" customHeight="1" x14ac:dyDescent="0.15">
      <c r="A68" s="399" t="s">
        <v>1777</v>
      </c>
      <c r="B68" s="400"/>
      <c r="C68" s="401"/>
      <c r="D68" s="241"/>
      <c r="E68" s="399" t="s">
        <v>1783</v>
      </c>
      <c r="F68" s="400"/>
      <c r="G68" s="401"/>
    </row>
    <row r="69" spans="1:7" ht="20.100000000000001" customHeight="1" x14ac:dyDescent="0.15">
      <c r="A69" s="241" t="s">
        <v>1774</v>
      </c>
      <c r="B69" s="241" t="s">
        <v>1775</v>
      </c>
      <c r="C69" s="241" t="s">
        <v>1773</v>
      </c>
      <c r="D69" s="241"/>
      <c r="E69" s="241">
        <v>1</v>
      </c>
      <c r="F69" s="241"/>
      <c r="G69" s="241"/>
    </row>
    <row r="70" spans="1:7" ht="20.100000000000001" customHeight="1" x14ac:dyDescent="0.15">
      <c r="A70" s="241">
        <v>1</v>
      </c>
      <c r="B70" s="241">
        <v>1150</v>
      </c>
      <c r="C70" s="241">
        <v>1</v>
      </c>
      <c r="D70" s="241"/>
      <c r="E70" s="399" t="s">
        <v>1787</v>
      </c>
      <c r="F70" s="400"/>
      <c r="G70" s="401"/>
    </row>
    <row r="71" spans="1:7" ht="20.100000000000001" customHeight="1" x14ac:dyDescent="0.15">
      <c r="A71" s="399" t="s">
        <v>1786</v>
      </c>
      <c r="B71" s="400"/>
      <c r="C71" s="401"/>
      <c r="D71" s="241"/>
      <c r="E71" s="399" t="s">
        <v>1776</v>
      </c>
      <c r="F71" s="400"/>
      <c r="G71" s="401"/>
    </row>
    <row r="72" spans="1:7" ht="20.100000000000001" customHeight="1" x14ac:dyDescent="0.15">
      <c r="A72" s="399" t="s">
        <v>1776</v>
      </c>
      <c r="B72" s="400"/>
      <c r="C72" s="401"/>
      <c r="D72" s="241"/>
      <c r="E72" s="241" t="s">
        <v>1774</v>
      </c>
      <c r="F72" s="241" t="s">
        <v>1775</v>
      </c>
      <c r="G72" s="241" t="s">
        <v>1773</v>
      </c>
    </row>
    <row r="73" spans="1:7" ht="20.100000000000001" customHeight="1" x14ac:dyDescent="0.15">
      <c r="A73" s="241" t="s">
        <v>1774</v>
      </c>
      <c r="B73" s="241" t="s">
        <v>1775</v>
      </c>
      <c r="C73" s="241" t="s">
        <v>1773</v>
      </c>
      <c r="D73" s="241"/>
      <c r="E73" s="241">
        <v>1</v>
      </c>
      <c r="F73" s="241"/>
      <c r="G73" s="241"/>
    </row>
    <row r="74" spans="1:7" ht="20.100000000000001" customHeight="1" x14ac:dyDescent="0.15">
      <c r="A74" s="241">
        <v>1</v>
      </c>
      <c r="B74" s="241">
        <v>250</v>
      </c>
      <c r="C74" s="241">
        <v>1</v>
      </c>
      <c r="D74" s="241"/>
      <c r="E74" s="241">
        <v>2</v>
      </c>
      <c r="F74" s="241"/>
      <c r="G74" s="241"/>
    </row>
    <row r="75" spans="1:7" ht="20.100000000000001" customHeight="1" x14ac:dyDescent="0.15">
      <c r="A75" s="241">
        <v>2</v>
      </c>
      <c r="B75" s="241">
        <v>440</v>
      </c>
      <c r="C75" s="241">
        <v>2</v>
      </c>
      <c r="D75" s="241"/>
      <c r="E75" s="399" t="s">
        <v>1788</v>
      </c>
      <c r="F75" s="400"/>
      <c r="G75" s="401"/>
    </row>
    <row r="76" spans="1:7" ht="20.100000000000001" customHeight="1" x14ac:dyDescent="0.15">
      <c r="A76" s="241">
        <v>3</v>
      </c>
      <c r="B76" s="241">
        <v>450</v>
      </c>
      <c r="C76" s="241">
        <v>2</v>
      </c>
      <c r="D76" s="241"/>
      <c r="E76" s="399" t="s">
        <v>1778</v>
      </c>
      <c r="F76" s="400"/>
      <c r="G76" s="401"/>
    </row>
    <row r="77" spans="1:7" ht="20.100000000000001" customHeight="1" x14ac:dyDescent="0.15">
      <c r="A77" s="241">
        <v>4</v>
      </c>
      <c r="B77" s="241">
        <v>700</v>
      </c>
      <c r="C77" s="241">
        <v>6</v>
      </c>
      <c r="D77" s="241"/>
      <c r="E77" s="241" t="s">
        <v>1779</v>
      </c>
      <c r="F77" s="241" t="s">
        <v>1780</v>
      </c>
      <c r="G77" s="241" t="s">
        <v>1781</v>
      </c>
    </row>
    <row r="78" spans="1:7" ht="20.100000000000001" customHeight="1" x14ac:dyDescent="0.15">
      <c r="A78" s="241">
        <v>5</v>
      </c>
      <c r="B78" s="241">
        <v>850</v>
      </c>
      <c r="C78" s="241">
        <v>1</v>
      </c>
      <c r="D78" s="241"/>
      <c r="E78" s="241">
        <v>1</v>
      </c>
      <c r="F78" s="241">
        <v>1170</v>
      </c>
      <c r="G78" s="241">
        <v>2</v>
      </c>
    </row>
    <row r="79" spans="1:7" ht="20.100000000000001" customHeight="1" x14ac:dyDescent="0.15">
      <c r="A79" s="398" t="s">
        <v>1790</v>
      </c>
      <c r="B79" s="398"/>
      <c r="C79" s="398"/>
      <c r="D79" s="241"/>
      <c r="E79" s="398" t="s">
        <v>1804</v>
      </c>
      <c r="F79" s="398"/>
      <c r="G79" s="398"/>
    </row>
    <row r="80" spans="1:7" ht="20.100000000000001" customHeight="1" x14ac:dyDescent="0.15">
      <c r="A80" s="398" t="s">
        <v>1778</v>
      </c>
      <c r="B80" s="398"/>
      <c r="C80" s="398"/>
      <c r="D80" s="241"/>
      <c r="E80" s="241" t="s">
        <v>1710</v>
      </c>
      <c r="F80" s="241" t="s">
        <v>1772</v>
      </c>
      <c r="G80" s="241" t="s">
        <v>1712</v>
      </c>
    </row>
    <row r="81" spans="1:7" ht="20.100000000000001" customHeight="1" x14ac:dyDescent="0.15">
      <c r="A81" s="241" t="s">
        <v>1779</v>
      </c>
      <c r="B81" s="241" t="s">
        <v>1780</v>
      </c>
      <c r="C81" s="241" t="s">
        <v>1781</v>
      </c>
      <c r="D81" s="241"/>
      <c r="E81" s="241">
        <v>1</v>
      </c>
      <c r="F81" s="241">
        <v>300</v>
      </c>
      <c r="G81" s="241">
        <v>2</v>
      </c>
    </row>
    <row r="82" spans="1:7" ht="20.100000000000001" customHeight="1" x14ac:dyDescent="0.15">
      <c r="A82" s="241">
        <v>1</v>
      </c>
      <c r="B82" s="241"/>
      <c r="C82" s="241"/>
      <c r="D82" s="241"/>
      <c r="E82" s="241">
        <v>2</v>
      </c>
      <c r="F82" s="241">
        <v>800</v>
      </c>
      <c r="G82" s="241">
        <v>1</v>
      </c>
    </row>
    <row r="83" spans="1:7" ht="20.100000000000001" customHeight="1" x14ac:dyDescent="0.15">
      <c r="A83" s="398" t="s">
        <v>1782</v>
      </c>
      <c r="B83" s="398"/>
      <c r="C83" s="398"/>
      <c r="D83" s="241"/>
      <c r="E83" s="241"/>
      <c r="F83" s="241"/>
      <c r="G83" s="241"/>
    </row>
    <row r="84" spans="1:7" ht="20.100000000000001" customHeight="1" x14ac:dyDescent="0.15">
      <c r="A84" s="241">
        <v>1</v>
      </c>
      <c r="B84" s="241"/>
      <c r="C84" s="241"/>
      <c r="D84" s="241"/>
      <c r="E84" s="241"/>
      <c r="F84" s="241"/>
      <c r="G84" s="241"/>
    </row>
    <row r="85" spans="1:7" ht="20.100000000000001" customHeight="1" x14ac:dyDescent="0.15">
      <c r="A85" s="241">
        <v>2</v>
      </c>
      <c r="B85" s="241"/>
      <c r="C85" s="241"/>
      <c r="D85" s="241"/>
      <c r="E85" s="241"/>
      <c r="F85" s="241"/>
      <c r="G85" s="241"/>
    </row>
    <row r="86" spans="1:7" ht="20.100000000000001" customHeight="1" x14ac:dyDescent="0.15">
      <c r="A86" s="241">
        <v>3</v>
      </c>
      <c r="B86" s="241"/>
      <c r="C86" s="241"/>
      <c r="D86" s="241"/>
      <c r="E86" s="241"/>
      <c r="F86" s="241"/>
      <c r="G86" s="241"/>
    </row>
    <row r="87" spans="1:7" ht="20.100000000000001" customHeight="1" x14ac:dyDescent="0.15">
      <c r="A87" s="398" t="s">
        <v>1792</v>
      </c>
      <c r="B87" s="398"/>
      <c r="C87" s="398"/>
      <c r="D87" s="241"/>
      <c r="E87" s="241"/>
      <c r="F87" s="241"/>
      <c r="G87" s="241"/>
    </row>
    <row r="88" spans="1:7" ht="20.100000000000001" customHeight="1" x14ac:dyDescent="0.15">
      <c r="A88" s="398" t="s">
        <v>1782</v>
      </c>
      <c r="B88" s="398"/>
      <c r="C88" s="398"/>
      <c r="D88" s="241"/>
      <c r="E88" s="241"/>
      <c r="F88" s="241"/>
      <c r="G88" s="241"/>
    </row>
    <row r="89" spans="1:7" ht="20.100000000000001" customHeight="1" x14ac:dyDescent="0.15">
      <c r="A89" s="241" t="s">
        <v>1779</v>
      </c>
      <c r="B89" s="241" t="s">
        <v>1780</v>
      </c>
      <c r="C89" s="241" t="s">
        <v>1781</v>
      </c>
      <c r="D89" s="241"/>
      <c r="E89" s="241"/>
      <c r="F89" s="241"/>
      <c r="G89" s="241"/>
    </row>
    <row r="90" spans="1:7" ht="20.100000000000001" customHeight="1" x14ac:dyDescent="0.15">
      <c r="A90" s="241">
        <v>1</v>
      </c>
      <c r="B90" s="241"/>
      <c r="C90" s="241"/>
      <c r="D90" s="241"/>
      <c r="E90" s="241"/>
      <c r="F90" s="241"/>
      <c r="G90" s="241"/>
    </row>
    <row r="91" spans="1:7" ht="20.100000000000001" customHeight="1" x14ac:dyDescent="0.15">
      <c r="A91" s="241">
        <v>2</v>
      </c>
      <c r="B91" s="241"/>
      <c r="C91" s="241"/>
      <c r="D91" s="241"/>
      <c r="E91" s="241"/>
      <c r="F91" s="241"/>
      <c r="G91" s="241"/>
    </row>
    <row r="92" spans="1:7" ht="20.100000000000001" customHeight="1" x14ac:dyDescent="0.15">
      <c r="A92" s="251"/>
      <c r="B92" s="251"/>
      <c r="C92" s="251"/>
      <c r="D92" s="241"/>
      <c r="E92" s="135"/>
      <c r="F92" s="135"/>
      <c r="G92" s="135"/>
    </row>
    <row r="93" spans="1:7" ht="20.100000000000001" customHeight="1" x14ac:dyDescent="0.15">
      <c r="A93" s="251"/>
      <c r="B93" s="251"/>
      <c r="C93" s="251"/>
      <c r="D93" s="241"/>
      <c r="E93" s="135"/>
      <c r="F93" s="135"/>
      <c r="G93" s="135"/>
    </row>
    <row r="94" spans="1:7" ht="20.100000000000001" customHeight="1" x14ac:dyDescent="0.15">
      <c r="A94" s="241"/>
      <c r="B94" s="241"/>
      <c r="C94" s="241"/>
      <c r="D94" s="241"/>
      <c r="E94" s="135"/>
      <c r="F94" s="135"/>
      <c r="G94" s="135"/>
    </row>
    <row r="95" spans="1:7" ht="20.100000000000001" customHeight="1" x14ac:dyDescent="0.15">
      <c r="A95" s="241"/>
      <c r="B95" s="241"/>
      <c r="C95" s="241"/>
      <c r="D95" s="241"/>
      <c r="E95" s="135"/>
      <c r="F95" s="135"/>
      <c r="G95" s="135"/>
    </row>
    <row r="96" spans="1:7" ht="20.100000000000001" customHeight="1" x14ac:dyDescent="0.15">
      <c r="A96" s="241"/>
      <c r="B96" s="241"/>
      <c r="C96" s="241"/>
      <c r="D96" s="241"/>
      <c r="E96" s="135"/>
      <c r="F96" s="135"/>
      <c r="G96" s="135"/>
    </row>
    <row r="97" spans="1:7" ht="20.100000000000001" customHeight="1" x14ac:dyDescent="0.15">
      <c r="A97" s="241"/>
      <c r="B97" s="241"/>
      <c r="C97" s="241"/>
      <c r="D97" s="241"/>
      <c r="E97" s="135"/>
      <c r="F97" s="135"/>
      <c r="G97" s="135"/>
    </row>
    <row r="98" spans="1:7" ht="20.100000000000001" customHeight="1" x14ac:dyDescent="0.15">
      <c r="A98" s="241"/>
      <c r="B98" s="241"/>
      <c r="C98" s="241"/>
      <c r="D98" s="241"/>
      <c r="E98" s="135"/>
      <c r="F98" s="135"/>
      <c r="G98" s="135"/>
    </row>
    <row r="99" spans="1:7" ht="20.100000000000001" customHeight="1" x14ac:dyDescent="0.15">
      <c r="A99" s="241"/>
      <c r="B99" s="241"/>
      <c r="C99" s="241"/>
      <c r="D99" s="241"/>
      <c r="E99" s="135"/>
      <c r="F99" s="135"/>
      <c r="G99" s="135"/>
    </row>
    <row r="100" spans="1:7" ht="20.100000000000001" customHeight="1" x14ac:dyDescent="0.15">
      <c r="A100" s="135"/>
      <c r="B100" s="135"/>
      <c r="C100" s="135"/>
      <c r="D100" s="241"/>
      <c r="E100" s="135"/>
      <c r="F100" s="135"/>
      <c r="G100" s="135"/>
    </row>
    <row r="101" spans="1:7" ht="20.100000000000001" customHeight="1" x14ac:dyDescent="0.15">
      <c r="A101" s="135"/>
      <c r="B101" s="135"/>
      <c r="C101" s="135"/>
      <c r="D101" s="241"/>
      <c r="E101" s="135"/>
      <c r="F101" s="135"/>
      <c r="G101" s="135"/>
    </row>
    <row r="102" spans="1:7" ht="20.100000000000001" customHeight="1" x14ac:dyDescent="0.15">
      <c r="A102" s="135"/>
      <c r="B102" s="135"/>
      <c r="C102" s="135"/>
      <c r="D102" s="241"/>
      <c r="E102" s="135"/>
      <c r="F102" s="135"/>
      <c r="G102" s="135"/>
    </row>
    <row r="103" spans="1:7" ht="20.100000000000001" customHeight="1" x14ac:dyDescent="0.15">
      <c r="A103" s="135"/>
      <c r="B103" s="135"/>
      <c r="C103" s="135"/>
      <c r="D103" s="241"/>
      <c r="E103" s="135"/>
      <c r="F103" s="135"/>
      <c r="G103" s="135"/>
    </row>
    <row r="104" spans="1:7" ht="20.100000000000001" customHeight="1" x14ac:dyDescent="0.15">
      <c r="A104" s="135"/>
      <c r="B104" s="135"/>
      <c r="C104" s="135"/>
      <c r="D104" s="241"/>
      <c r="E104" s="135"/>
      <c r="F104" s="135"/>
      <c r="G104" s="135"/>
    </row>
    <row r="105" spans="1:7" ht="20.100000000000001" customHeight="1" x14ac:dyDescent="0.15">
      <c r="A105" s="135"/>
      <c r="B105" s="135"/>
      <c r="C105" s="135"/>
      <c r="D105" s="241"/>
      <c r="E105" s="135"/>
      <c r="F105" s="135"/>
      <c r="G105" s="135"/>
    </row>
    <row r="106" spans="1:7" ht="20.100000000000001" customHeight="1" x14ac:dyDescent="0.15">
      <c r="A106" s="135"/>
      <c r="B106" s="135"/>
      <c r="C106" s="135"/>
      <c r="D106" s="241"/>
      <c r="E106" s="135"/>
      <c r="F106" s="135"/>
      <c r="G106" s="135"/>
    </row>
    <row r="107" spans="1:7" ht="20.100000000000001" customHeight="1" x14ac:dyDescent="0.15">
      <c r="A107" s="135"/>
      <c r="B107" s="135"/>
      <c r="C107" s="135"/>
      <c r="D107" s="241"/>
      <c r="E107" s="135"/>
      <c r="F107" s="135"/>
      <c r="G107" s="135"/>
    </row>
    <row r="108" spans="1:7" ht="20.100000000000001" customHeight="1" x14ac:dyDescent="0.15">
      <c r="A108" s="135"/>
      <c r="B108" s="135"/>
      <c r="C108" s="135"/>
      <c r="D108" s="241"/>
      <c r="E108" s="241"/>
      <c r="F108" s="241"/>
      <c r="G108" s="241"/>
    </row>
    <row r="109" spans="1:7" ht="20.100000000000001" customHeight="1" x14ac:dyDescent="0.15">
      <c r="A109" s="135"/>
      <c r="B109" s="135"/>
      <c r="C109" s="135"/>
      <c r="D109" s="241"/>
      <c r="E109" s="241"/>
      <c r="F109" s="241"/>
      <c r="G109" s="241"/>
    </row>
    <row r="110" spans="1:7" ht="20.100000000000001" customHeight="1" x14ac:dyDescent="0.15">
      <c r="A110" s="135"/>
      <c r="B110" s="135"/>
      <c r="C110" s="135"/>
      <c r="D110" s="241"/>
      <c r="E110" s="241"/>
      <c r="F110" s="241"/>
      <c r="G110" s="241"/>
    </row>
    <row r="111" spans="1:7" ht="20.100000000000001" customHeight="1" x14ac:dyDescent="0.15">
      <c r="A111" s="135"/>
      <c r="B111" s="135"/>
      <c r="C111" s="135"/>
      <c r="D111" s="135"/>
      <c r="E111" s="135"/>
      <c r="F111" s="135"/>
      <c r="G111" s="135"/>
    </row>
    <row r="112" spans="1:7" ht="20.100000000000001" customHeight="1" x14ac:dyDescent="0.15">
      <c r="A112" s="135"/>
      <c r="B112" s="135"/>
      <c r="C112" s="135"/>
      <c r="D112" s="135"/>
      <c r="E112" s="135"/>
      <c r="F112" s="135"/>
      <c r="G112" s="135"/>
    </row>
    <row r="113" spans="1:7" ht="20.100000000000001" customHeight="1" x14ac:dyDescent="0.15">
      <c r="A113" s="135"/>
      <c r="B113" s="135"/>
      <c r="C113" s="135"/>
      <c r="D113" s="135"/>
      <c r="E113" s="135"/>
      <c r="F113" s="135"/>
      <c r="G113" s="135"/>
    </row>
    <row r="114" spans="1:7" ht="20.100000000000001" customHeight="1" x14ac:dyDescent="0.15">
      <c r="A114" s="135"/>
      <c r="B114" s="135"/>
      <c r="C114" s="135"/>
      <c r="D114" s="135"/>
      <c r="E114" s="135"/>
      <c r="F114" s="135"/>
      <c r="G114" s="135"/>
    </row>
  </sheetData>
  <mergeCells count="35">
    <mergeCell ref="E15:G15"/>
    <mergeCell ref="A43:C43"/>
    <mergeCell ref="A47:C47"/>
    <mergeCell ref="A50:C50"/>
    <mergeCell ref="A53:C53"/>
    <mergeCell ref="E48:G48"/>
    <mergeCell ref="E43:G43"/>
    <mergeCell ref="E44:G44"/>
    <mergeCell ref="E47:G47"/>
    <mergeCell ref="A87:C87"/>
    <mergeCell ref="A88:C88"/>
    <mergeCell ref="E55:G55"/>
    <mergeCell ref="E56:G56"/>
    <mergeCell ref="A79:C79"/>
    <mergeCell ref="A80:C80"/>
    <mergeCell ref="A83:C83"/>
    <mergeCell ref="A71:C71"/>
    <mergeCell ref="E70:G70"/>
    <mergeCell ref="A72:C72"/>
    <mergeCell ref="A1:G1"/>
    <mergeCell ref="A2:C2"/>
    <mergeCell ref="E2:G2"/>
    <mergeCell ref="E79:G79"/>
    <mergeCell ref="E71:G71"/>
    <mergeCell ref="E75:G75"/>
    <mergeCell ref="E76:G76"/>
    <mergeCell ref="A58:C58"/>
    <mergeCell ref="A62:C62"/>
    <mergeCell ref="A59:C59"/>
    <mergeCell ref="A63:C63"/>
    <mergeCell ref="A68:C68"/>
    <mergeCell ref="A54:C54"/>
    <mergeCell ref="E62:G62"/>
    <mergeCell ref="E63:G63"/>
    <mergeCell ref="E68:G68"/>
  </mergeCells>
  <phoneticPr fontId="38" type="noConversion"/>
  <pageMargins left="0.7" right="0.7" top="0.75" bottom="0.75" header="0.3" footer="0.3"/>
  <pageSetup paperSize="9" scale="82" orientation="portrait" r:id="rId1"/>
  <rowBreaks count="2" manualBreakCount="2">
    <brk id="42" max="16383" man="1"/>
    <brk id="7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4"/>
  <sheetViews>
    <sheetView topLeftCell="B13" zoomScaleNormal="100" workbookViewId="0">
      <selection activeCell="D59" sqref="D59"/>
    </sheetView>
  </sheetViews>
  <sheetFormatPr defaultRowHeight="18" customHeight="1" x14ac:dyDescent="0.15"/>
  <cols>
    <col min="1" max="3" width="10.625" customWidth="1"/>
    <col min="4" max="4" width="33.5" customWidth="1"/>
    <col min="5" max="8" width="10.625" customWidth="1"/>
  </cols>
  <sheetData>
    <row r="1" spans="1:8" ht="28.5" customHeight="1" x14ac:dyDescent="0.15">
      <c r="A1" s="404" t="s">
        <v>1724</v>
      </c>
      <c r="B1" s="404"/>
      <c r="C1" s="404"/>
      <c r="D1" s="404"/>
      <c r="E1" s="404"/>
      <c r="F1" s="404"/>
      <c r="G1" s="404"/>
      <c r="H1" s="404"/>
    </row>
    <row r="2" spans="1:8" ht="21.95" customHeight="1" x14ac:dyDescent="0.15">
      <c r="A2" s="402" t="s">
        <v>1709</v>
      </c>
      <c r="B2" s="403"/>
      <c r="C2" s="403"/>
      <c r="D2" s="403"/>
      <c r="E2" s="403" t="s">
        <v>1714</v>
      </c>
      <c r="F2" s="403"/>
      <c r="G2" s="403"/>
      <c r="H2" s="403"/>
    </row>
    <row r="3" spans="1:8" ht="21.95" customHeight="1" x14ac:dyDescent="0.15">
      <c r="A3" s="237" t="s">
        <v>1710</v>
      </c>
      <c r="B3" s="237" t="s">
        <v>1711</v>
      </c>
      <c r="C3" s="237" t="s">
        <v>1712</v>
      </c>
      <c r="D3" s="237" t="s">
        <v>1713</v>
      </c>
      <c r="E3" s="237" t="s">
        <v>1710</v>
      </c>
      <c r="F3" s="237" t="s">
        <v>1711</v>
      </c>
      <c r="G3" s="237" t="s">
        <v>1712</v>
      </c>
      <c r="H3" s="237" t="s">
        <v>1713</v>
      </c>
    </row>
    <row r="4" spans="1:8" ht="18" customHeight="1" x14ac:dyDescent="0.15">
      <c r="A4" s="234">
        <v>1</v>
      </c>
      <c r="B4" s="234">
        <v>70</v>
      </c>
      <c r="C4" s="234">
        <v>1</v>
      </c>
      <c r="D4" s="234"/>
      <c r="E4" s="234">
        <v>1</v>
      </c>
      <c r="F4" s="234">
        <v>70</v>
      </c>
      <c r="G4" s="234">
        <v>1</v>
      </c>
      <c r="H4" s="234"/>
    </row>
    <row r="5" spans="1:8" ht="18" customHeight="1" x14ac:dyDescent="0.15">
      <c r="A5" s="234">
        <v>2</v>
      </c>
      <c r="B5" s="234">
        <v>100</v>
      </c>
      <c r="C5" s="234">
        <v>1</v>
      </c>
      <c r="D5" s="234"/>
      <c r="E5" s="234">
        <v>2</v>
      </c>
      <c r="F5" s="234">
        <v>75</v>
      </c>
      <c r="G5" s="234">
        <v>2</v>
      </c>
      <c r="H5" s="234"/>
    </row>
    <row r="6" spans="1:8" ht="18" customHeight="1" x14ac:dyDescent="0.15">
      <c r="A6" s="234">
        <v>3</v>
      </c>
      <c r="B6" s="234">
        <v>120</v>
      </c>
      <c r="C6" s="234">
        <v>4</v>
      </c>
      <c r="D6" s="235"/>
      <c r="E6" s="234">
        <v>3</v>
      </c>
      <c r="F6" s="234">
        <v>150</v>
      </c>
      <c r="G6" s="234">
        <v>1</v>
      </c>
      <c r="H6" s="234"/>
    </row>
    <row r="7" spans="1:8" ht="18" customHeight="1" x14ac:dyDescent="0.15">
      <c r="A7" s="234">
        <v>4</v>
      </c>
      <c r="B7" s="234">
        <v>180</v>
      </c>
      <c r="C7" s="234">
        <v>1</v>
      </c>
      <c r="D7" s="234"/>
      <c r="E7" s="234">
        <v>4</v>
      </c>
      <c r="F7" s="234">
        <v>330</v>
      </c>
      <c r="G7" s="234">
        <v>1</v>
      </c>
      <c r="H7" s="135"/>
    </row>
    <row r="8" spans="1:8" ht="39.950000000000003" customHeight="1" x14ac:dyDescent="0.15">
      <c r="A8" s="234">
        <v>5</v>
      </c>
      <c r="B8" s="234">
        <v>200</v>
      </c>
      <c r="C8" s="234">
        <v>4</v>
      </c>
      <c r="D8" s="235" t="s">
        <v>1721</v>
      </c>
      <c r="E8" s="234">
        <v>5</v>
      </c>
      <c r="F8" s="234">
        <v>350</v>
      </c>
      <c r="G8" s="234">
        <v>1</v>
      </c>
      <c r="H8" s="135"/>
    </row>
    <row r="9" spans="1:8" ht="18" customHeight="1" x14ac:dyDescent="0.15">
      <c r="A9" s="234">
        <v>6</v>
      </c>
      <c r="B9" s="234">
        <v>250</v>
      </c>
      <c r="C9" s="234">
        <v>1</v>
      </c>
      <c r="D9" s="234"/>
      <c r="E9" s="234">
        <v>6</v>
      </c>
      <c r="F9" s="234">
        <v>450</v>
      </c>
      <c r="G9" s="234">
        <v>1</v>
      </c>
      <c r="H9" s="135"/>
    </row>
    <row r="10" spans="1:8" ht="18" customHeight="1" x14ac:dyDescent="0.15">
      <c r="A10" s="234">
        <v>7</v>
      </c>
      <c r="B10" s="234">
        <v>280</v>
      </c>
      <c r="C10" s="234">
        <v>7</v>
      </c>
      <c r="D10" s="234"/>
      <c r="E10" s="234">
        <v>7</v>
      </c>
      <c r="F10" s="234">
        <v>500</v>
      </c>
      <c r="G10" s="234">
        <v>2</v>
      </c>
      <c r="H10" s="135"/>
    </row>
    <row r="11" spans="1:8" ht="18" customHeight="1" x14ac:dyDescent="0.15">
      <c r="A11" s="234">
        <v>8</v>
      </c>
      <c r="B11" s="234">
        <v>300</v>
      </c>
      <c r="C11" s="234">
        <v>2</v>
      </c>
      <c r="D11" s="234"/>
      <c r="E11" s="234">
        <v>8</v>
      </c>
      <c r="F11" s="234">
        <v>530</v>
      </c>
      <c r="G11" s="234">
        <v>2</v>
      </c>
      <c r="H11" s="135"/>
    </row>
    <row r="12" spans="1:8" ht="18" customHeight="1" x14ac:dyDescent="0.15">
      <c r="A12" s="234">
        <v>9</v>
      </c>
      <c r="B12" s="234">
        <v>370</v>
      </c>
      <c r="C12" s="234">
        <v>1</v>
      </c>
      <c r="D12" s="234"/>
      <c r="E12" s="234">
        <v>9</v>
      </c>
      <c r="F12" s="234">
        <v>540</v>
      </c>
      <c r="G12" s="234">
        <v>2</v>
      </c>
      <c r="H12" s="135"/>
    </row>
    <row r="13" spans="1:8" ht="18" customHeight="1" x14ac:dyDescent="0.15">
      <c r="A13" s="234">
        <v>10</v>
      </c>
      <c r="B13" s="234">
        <v>400</v>
      </c>
      <c r="C13" s="234">
        <v>2</v>
      </c>
      <c r="D13" s="234"/>
      <c r="E13" s="234">
        <v>10</v>
      </c>
      <c r="F13" s="234">
        <v>610</v>
      </c>
      <c r="G13" s="234">
        <v>1</v>
      </c>
      <c r="H13" s="135"/>
    </row>
    <row r="14" spans="1:8" ht="18" customHeight="1" x14ac:dyDescent="0.15">
      <c r="A14" s="234">
        <v>11</v>
      </c>
      <c r="B14" s="234">
        <v>440</v>
      </c>
      <c r="C14" s="234">
        <v>2</v>
      </c>
      <c r="D14" s="235"/>
      <c r="E14" s="234">
        <v>11</v>
      </c>
      <c r="F14" s="234">
        <v>640</v>
      </c>
      <c r="G14" s="234">
        <v>3</v>
      </c>
      <c r="H14" s="135"/>
    </row>
    <row r="15" spans="1:8" ht="18" customHeight="1" x14ac:dyDescent="0.15">
      <c r="A15" s="234">
        <v>12</v>
      </c>
      <c r="B15" s="234">
        <v>450</v>
      </c>
      <c r="C15" s="234">
        <v>4</v>
      </c>
      <c r="D15" s="234"/>
      <c r="E15" s="234">
        <v>12</v>
      </c>
      <c r="F15" s="234">
        <v>650</v>
      </c>
      <c r="G15" s="234">
        <v>1</v>
      </c>
      <c r="H15" s="135"/>
    </row>
    <row r="16" spans="1:8" ht="18" customHeight="1" x14ac:dyDescent="0.15">
      <c r="A16" s="234">
        <v>13</v>
      </c>
      <c r="B16" s="234">
        <v>460</v>
      </c>
      <c r="C16" s="234">
        <v>1</v>
      </c>
      <c r="D16" s="234"/>
      <c r="E16" s="234">
        <v>13</v>
      </c>
      <c r="F16" s="234">
        <v>660</v>
      </c>
      <c r="G16" s="234">
        <v>2</v>
      </c>
      <c r="H16" s="135"/>
    </row>
    <row r="17" spans="1:8" ht="18" customHeight="1" x14ac:dyDescent="0.15">
      <c r="A17" s="234">
        <v>14</v>
      </c>
      <c r="B17" s="234">
        <v>480</v>
      </c>
      <c r="C17" s="234">
        <v>1</v>
      </c>
      <c r="D17" s="235"/>
      <c r="E17" s="234">
        <v>14</v>
      </c>
      <c r="F17" s="234">
        <v>700</v>
      </c>
      <c r="G17" s="234">
        <v>2</v>
      </c>
      <c r="H17" s="135"/>
    </row>
    <row r="18" spans="1:8" ht="18" customHeight="1" x14ac:dyDescent="0.15">
      <c r="A18" s="234">
        <v>15</v>
      </c>
      <c r="B18" s="234">
        <v>500</v>
      </c>
      <c r="C18" s="234">
        <v>3</v>
      </c>
      <c r="D18" s="234"/>
      <c r="E18" s="234">
        <v>15</v>
      </c>
      <c r="F18" s="234">
        <v>740</v>
      </c>
      <c r="G18" s="234">
        <v>1</v>
      </c>
      <c r="H18" s="135"/>
    </row>
    <row r="19" spans="1:8" ht="18" customHeight="1" x14ac:dyDescent="0.15">
      <c r="A19" s="234">
        <v>16</v>
      </c>
      <c r="B19" s="234">
        <v>580</v>
      </c>
      <c r="C19" s="234">
        <v>1</v>
      </c>
      <c r="D19" s="234"/>
      <c r="E19" s="234">
        <v>16</v>
      </c>
      <c r="F19" s="234">
        <v>850</v>
      </c>
      <c r="G19" s="234">
        <v>2</v>
      </c>
      <c r="H19" s="135"/>
    </row>
    <row r="20" spans="1:8" ht="18" customHeight="1" x14ac:dyDescent="0.15">
      <c r="A20" s="234">
        <v>17</v>
      </c>
      <c r="B20" s="234">
        <v>600</v>
      </c>
      <c r="C20" s="234">
        <v>1</v>
      </c>
      <c r="D20" s="234"/>
      <c r="E20" s="234">
        <v>17</v>
      </c>
      <c r="F20" s="234">
        <v>870</v>
      </c>
      <c r="G20" s="234">
        <v>1</v>
      </c>
      <c r="H20" s="135"/>
    </row>
    <row r="21" spans="1:8" ht="18" customHeight="1" x14ac:dyDescent="0.15">
      <c r="A21" s="234">
        <v>18</v>
      </c>
      <c r="B21" s="234">
        <v>630</v>
      </c>
      <c r="C21" s="234">
        <v>1</v>
      </c>
      <c r="D21" s="234"/>
      <c r="E21" s="234">
        <v>18</v>
      </c>
      <c r="F21" s="234">
        <v>940</v>
      </c>
      <c r="G21" s="234">
        <v>1</v>
      </c>
      <c r="H21" s="135"/>
    </row>
    <row r="22" spans="1:8" ht="18" customHeight="1" x14ac:dyDescent="0.15">
      <c r="A22" s="234">
        <v>19</v>
      </c>
      <c r="B22" s="234">
        <v>640</v>
      </c>
      <c r="C22" s="234">
        <v>1</v>
      </c>
      <c r="D22" s="234"/>
      <c r="E22" s="234">
        <v>19</v>
      </c>
      <c r="F22" s="234">
        <v>1070</v>
      </c>
      <c r="G22" s="234">
        <v>2</v>
      </c>
      <c r="H22" s="135"/>
    </row>
    <row r="23" spans="1:8" ht="39.950000000000003" customHeight="1" x14ac:dyDescent="0.15">
      <c r="A23" s="234">
        <v>20</v>
      </c>
      <c r="B23" s="234">
        <v>650</v>
      </c>
      <c r="C23" s="234">
        <v>4</v>
      </c>
      <c r="D23" s="235" t="s">
        <v>1723</v>
      </c>
      <c r="E23" s="234">
        <v>20</v>
      </c>
      <c r="F23" s="234">
        <v>1210</v>
      </c>
      <c r="G23" s="234">
        <v>1</v>
      </c>
      <c r="H23" s="135"/>
    </row>
    <row r="24" spans="1:8" ht="18" customHeight="1" x14ac:dyDescent="0.15">
      <c r="A24" s="234">
        <v>21</v>
      </c>
      <c r="B24" s="234">
        <v>660</v>
      </c>
      <c r="C24" s="234">
        <v>5</v>
      </c>
      <c r="D24" s="234"/>
      <c r="E24" s="234">
        <v>21</v>
      </c>
      <c r="F24" s="234">
        <v>1280</v>
      </c>
      <c r="G24" s="234">
        <v>1</v>
      </c>
      <c r="H24" s="135"/>
    </row>
    <row r="25" spans="1:8" ht="18" customHeight="1" x14ac:dyDescent="0.15">
      <c r="A25" s="234">
        <v>22</v>
      </c>
      <c r="B25" s="234">
        <v>670</v>
      </c>
      <c r="C25" s="234">
        <v>1</v>
      </c>
      <c r="D25" s="234"/>
      <c r="E25" s="234">
        <v>22</v>
      </c>
      <c r="F25" s="234">
        <v>1290</v>
      </c>
      <c r="G25" s="234">
        <v>2</v>
      </c>
      <c r="H25" s="135"/>
    </row>
    <row r="26" spans="1:8" ht="18" customHeight="1" x14ac:dyDescent="0.15">
      <c r="A26" s="234">
        <v>23</v>
      </c>
      <c r="B26" s="234">
        <v>700</v>
      </c>
      <c r="C26" s="234">
        <v>8</v>
      </c>
      <c r="D26" s="234"/>
      <c r="E26" s="234">
        <v>23</v>
      </c>
      <c r="F26" s="234">
        <v>1380</v>
      </c>
      <c r="G26" s="234">
        <v>1</v>
      </c>
      <c r="H26" s="135"/>
    </row>
    <row r="27" spans="1:8" ht="18" customHeight="1" x14ac:dyDescent="0.15">
      <c r="A27" s="234">
        <v>24</v>
      </c>
      <c r="B27" s="234">
        <v>710</v>
      </c>
      <c r="C27" s="234">
        <v>3</v>
      </c>
      <c r="D27" s="234"/>
      <c r="E27" s="234">
        <v>24</v>
      </c>
      <c r="F27" s="234">
        <v>1520</v>
      </c>
      <c r="G27" s="234">
        <v>1</v>
      </c>
      <c r="H27" s="135"/>
    </row>
    <row r="28" spans="1:8" ht="39.950000000000003" customHeight="1" x14ac:dyDescent="0.15">
      <c r="A28" s="234">
        <v>25</v>
      </c>
      <c r="B28" s="234">
        <v>720</v>
      </c>
      <c r="C28" s="234">
        <v>4</v>
      </c>
      <c r="D28" s="235" t="s">
        <v>1720</v>
      </c>
      <c r="E28" s="135"/>
      <c r="F28" s="135"/>
      <c r="G28" s="135"/>
      <c r="H28" s="135"/>
    </row>
    <row r="29" spans="1:8" ht="39.950000000000003" customHeight="1" x14ac:dyDescent="0.15">
      <c r="A29" s="234">
        <v>26</v>
      </c>
      <c r="B29" s="234">
        <v>750</v>
      </c>
      <c r="C29" s="234">
        <v>5</v>
      </c>
      <c r="D29" s="235" t="s">
        <v>1719</v>
      </c>
      <c r="E29" s="135"/>
      <c r="F29" s="135"/>
      <c r="G29" s="135"/>
      <c r="H29" s="135"/>
    </row>
    <row r="30" spans="1:8" ht="18" customHeight="1" x14ac:dyDescent="0.15">
      <c r="A30" s="234">
        <v>27</v>
      </c>
      <c r="B30" s="234">
        <v>760</v>
      </c>
      <c r="C30" s="234">
        <v>1</v>
      </c>
      <c r="D30" s="234"/>
      <c r="E30" s="135"/>
      <c r="F30" s="135"/>
      <c r="G30" s="135"/>
      <c r="H30" s="135"/>
    </row>
    <row r="31" spans="1:8" ht="18" customHeight="1" x14ac:dyDescent="0.15">
      <c r="A31" s="234">
        <v>28</v>
      </c>
      <c r="B31" s="234">
        <v>790</v>
      </c>
      <c r="C31" s="234">
        <v>2</v>
      </c>
      <c r="D31" s="234"/>
      <c r="E31" s="135"/>
      <c r="F31" s="135"/>
      <c r="G31" s="135"/>
      <c r="H31" s="135"/>
    </row>
    <row r="32" spans="1:8" ht="18" customHeight="1" x14ac:dyDescent="0.15">
      <c r="A32" s="234">
        <v>29</v>
      </c>
      <c r="B32" s="234">
        <v>800</v>
      </c>
      <c r="C32" s="234">
        <v>2</v>
      </c>
      <c r="D32" s="234"/>
      <c r="E32" s="135"/>
      <c r="F32" s="135"/>
      <c r="G32" s="135"/>
      <c r="H32" s="135"/>
    </row>
    <row r="33" spans="1:8" ht="18" customHeight="1" x14ac:dyDescent="0.15">
      <c r="A33" s="234">
        <v>30</v>
      </c>
      <c r="B33" s="234">
        <v>850</v>
      </c>
      <c r="C33" s="234">
        <v>2</v>
      </c>
      <c r="D33" s="234"/>
      <c r="E33" s="135"/>
      <c r="F33" s="135"/>
      <c r="G33" s="135"/>
      <c r="H33" s="135"/>
    </row>
    <row r="34" spans="1:8" ht="18" customHeight="1" x14ac:dyDescent="0.15">
      <c r="A34" s="234">
        <v>31</v>
      </c>
      <c r="B34" s="234">
        <v>890</v>
      </c>
      <c r="C34" s="234">
        <v>1</v>
      </c>
      <c r="D34" s="234"/>
      <c r="E34" s="135"/>
      <c r="F34" s="135"/>
      <c r="G34" s="135"/>
      <c r="H34" s="135"/>
    </row>
    <row r="35" spans="1:8" ht="18" customHeight="1" x14ac:dyDescent="0.15">
      <c r="A35" s="234">
        <v>32</v>
      </c>
      <c r="B35" s="234">
        <v>910</v>
      </c>
      <c r="C35" s="234">
        <v>1</v>
      </c>
      <c r="D35" s="234"/>
      <c r="E35" s="135"/>
      <c r="F35" s="135"/>
      <c r="G35" s="135"/>
      <c r="H35" s="135"/>
    </row>
    <row r="36" spans="1:8" ht="18" customHeight="1" x14ac:dyDescent="0.15">
      <c r="A36" s="234">
        <v>33</v>
      </c>
      <c r="B36" s="234">
        <v>920</v>
      </c>
      <c r="C36" s="234">
        <v>1</v>
      </c>
      <c r="D36" s="234"/>
      <c r="E36" s="135"/>
      <c r="F36" s="135"/>
      <c r="G36" s="135"/>
      <c r="H36" s="135"/>
    </row>
    <row r="37" spans="1:8" ht="18" customHeight="1" x14ac:dyDescent="0.15">
      <c r="A37" s="234">
        <v>34</v>
      </c>
      <c r="B37" s="234">
        <v>950</v>
      </c>
      <c r="C37" s="234">
        <v>3</v>
      </c>
      <c r="D37" s="235"/>
      <c r="E37" s="135"/>
      <c r="F37" s="135"/>
      <c r="G37" s="135"/>
      <c r="H37" s="135"/>
    </row>
    <row r="38" spans="1:8" ht="18" customHeight="1" x14ac:dyDescent="0.15">
      <c r="A38" s="234">
        <v>35</v>
      </c>
      <c r="B38" s="234">
        <v>960</v>
      </c>
      <c r="C38" s="234">
        <v>1</v>
      </c>
      <c r="D38" s="234"/>
      <c r="E38" s="135"/>
      <c r="F38" s="135"/>
      <c r="G38" s="135"/>
      <c r="H38" s="135"/>
    </row>
    <row r="39" spans="1:8" ht="18" customHeight="1" x14ac:dyDescent="0.15">
      <c r="A39" s="234">
        <v>36</v>
      </c>
      <c r="B39" s="234">
        <v>1000</v>
      </c>
      <c r="C39" s="234">
        <v>2</v>
      </c>
      <c r="D39" s="234"/>
      <c r="E39" s="135"/>
      <c r="F39" s="135"/>
      <c r="G39" s="135"/>
      <c r="H39" s="135"/>
    </row>
    <row r="40" spans="1:8" ht="18" customHeight="1" x14ac:dyDescent="0.15">
      <c r="A40" s="234">
        <v>37</v>
      </c>
      <c r="B40" s="234">
        <v>1015</v>
      </c>
      <c r="C40" s="234">
        <v>3</v>
      </c>
      <c r="D40" s="234"/>
      <c r="E40" s="135"/>
      <c r="F40" s="135"/>
      <c r="G40" s="135"/>
      <c r="H40" s="135"/>
    </row>
    <row r="41" spans="1:8" ht="18" customHeight="1" x14ac:dyDescent="0.15">
      <c r="A41" s="234">
        <v>38</v>
      </c>
      <c r="B41" s="234">
        <v>1030</v>
      </c>
      <c r="C41" s="234">
        <v>3</v>
      </c>
      <c r="D41" s="234"/>
      <c r="E41" s="135"/>
      <c r="F41" s="135"/>
      <c r="G41" s="135"/>
      <c r="H41" s="135"/>
    </row>
    <row r="42" spans="1:8" ht="18" customHeight="1" x14ac:dyDescent="0.15">
      <c r="A42" s="234">
        <v>39</v>
      </c>
      <c r="B42" s="234">
        <v>1040</v>
      </c>
      <c r="C42" s="234">
        <v>2</v>
      </c>
      <c r="D42" s="234"/>
      <c r="E42" s="135"/>
      <c r="F42" s="135"/>
      <c r="G42" s="135"/>
      <c r="H42" s="135"/>
    </row>
    <row r="43" spans="1:8" ht="18" customHeight="1" x14ac:dyDescent="0.15">
      <c r="A43" s="234">
        <v>40</v>
      </c>
      <c r="B43" s="234">
        <v>1050</v>
      </c>
      <c r="C43" s="234">
        <v>1</v>
      </c>
      <c r="D43" s="234"/>
      <c r="E43" s="135"/>
      <c r="F43" s="135"/>
      <c r="G43" s="135"/>
      <c r="H43" s="135"/>
    </row>
    <row r="44" spans="1:8" ht="39.950000000000003" customHeight="1" x14ac:dyDescent="0.15">
      <c r="A44" s="234">
        <v>41</v>
      </c>
      <c r="B44" s="234">
        <v>1060</v>
      </c>
      <c r="C44" s="234">
        <v>6</v>
      </c>
      <c r="D44" s="235" t="s">
        <v>1722</v>
      </c>
      <c r="E44" s="135"/>
      <c r="F44" s="135"/>
      <c r="G44" s="135"/>
      <c r="H44" s="135"/>
    </row>
    <row r="45" spans="1:8" ht="18" customHeight="1" x14ac:dyDescent="0.15">
      <c r="A45" s="234">
        <v>42</v>
      </c>
      <c r="B45" s="234">
        <v>1080</v>
      </c>
      <c r="C45" s="234">
        <v>3</v>
      </c>
      <c r="D45" s="234"/>
      <c r="E45" s="135"/>
      <c r="F45" s="135"/>
      <c r="G45" s="135"/>
      <c r="H45" s="135"/>
    </row>
    <row r="46" spans="1:8" ht="18" customHeight="1" x14ac:dyDescent="0.15">
      <c r="A46" s="234">
        <v>43</v>
      </c>
      <c r="B46" s="234">
        <v>1090</v>
      </c>
      <c r="C46" s="234">
        <v>1</v>
      </c>
      <c r="D46" s="234"/>
      <c r="E46" s="135"/>
      <c r="F46" s="135"/>
      <c r="G46" s="135"/>
      <c r="H46" s="135"/>
    </row>
    <row r="47" spans="1:8" ht="18" customHeight="1" x14ac:dyDescent="0.15">
      <c r="A47" s="234">
        <v>44</v>
      </c>
      <c r="B47" s="234">
        <v>1100</v>
      </c>
      <c r="C47" s="234">
        <v>1</v>
      </c>
      <c r="D47" s="234"/>
      <c r="E47" s="135"/>
      <c r="F47" s="135"/>
      <c r="G47" s="135"/>
      <c r="H47" s="135"/>
    </row>
    <row r="48" spans="1:8" ht="18" customHeight="1" x14ac:dyDescent="0.15">
      <c r="A48" s="234">
        <v>45</v>
      </c>
      <c r="B48" s="234">
        <v>1120</v>
      </c>
      <c r="C48" s="234">
        <v>1</v>
      </c>
      <c r="D48" s="234"/>
      <c r="E48" s="135"/>
      <c r="F48" s="135"/>
      <c r="G48" s="135"/>
      <c r="H48" s="135"/>
    </row>
    <row r="49" spans="1:8" ht="18" customHeight="1" x14ac:dyDescent="0.15">
      <c r="A49" s="234">
        <v>46</v>
      </c>
      <c r="B49" s="234">
        <v>1130</v>
      </c>
      <c r="C49" s="234">
        <v>3</v>
      </c>
      <c r="D49" s="234"/>
      <c r="E49" s="135"/>
      <c r="F49" s="135"/>
      <c r="G49" s="135"/>
      <c r="H49" s="135"/>
    </row>
    <row r="50" spans="1:8" ht="18" customHeight="1" x14ac:dyDescent="0.15">
      <c r="A50" s="234">
        <v>47</v>
      </c>
      <c r="B50" s="234">
        <v>1150</v>
      </c>
      <c r="C50" s="234">
        <v>1</v>
      </c>
      <c r="D50" s="234"/>
      <c r="E50" s="135"/>
      <c r="F50" s="135"/>
      <c r="G50" s="135"/>
      <c r="H50" s="135"/>
    </row>
    <row r="51" spans="1:8" ht="18" customHeight="1" x14ac:dyDescent="0.15">
      <c r="A51" s="234">
        <v>48</v>
      </c>
      <c r="B51" s="234">
        <v>1170</v>
      </c>
      <c r="C51" s="234">
        <v>1</v>
      </c>
      <c r="D51" s="234"/>
      <c r="E51" s="135"/>
      <c r="F51" s="135"/>
      <c r="G51" s="135"/>
      <c r="H51" s="135"/>
    </row>
    <row r="52" spans="1:8" ht="18" customHeight="1" x14ac:dyDescent="0.15">
      <c r="A52" s="234">
        <v>49</v>
      </c>
      <c r="B52" s="234">
        <v>1180</v>
      </c>
      <c r="C52" s="234">
        <v>1</v>
      </c>
      <c r="D52" s="234"/>
      <c r="E52" s="135"/>
      <c r="F52" s="135"/>
      <c r="G52" s="135"/>
      <c r="H52" s="135"/>
    </row>
    <row r="53" spans="1:8" ht="18" customHeight="1" x14ac:dyDescent="0.15">
      <c r="A53" s="234">
        <v>50</v>
      </c>
      <c r="B53" s="234">
        <v>1220</v>
      </c>
      <c r="C53" s="234">
        <v>1</v>
      </c>
      <c r="D53" s="234"/>
      <c r="E53" s="135"/>
      <c r="F53" s="135"/>
      <c r="G53" s="135"/>
      <c r="H53" s="135"/>
    </row>
    <row r="54" spans="1:8" ht="16.5" customHeight="1" x14ac:dyDescent="0.15">
      <c r="A54" s="234">
        <v>51</v>
      </c>
      <c r="B54" s="234">
        <v>1270</v>
      </c>
      <c r="C54" s="234">
        <v>2</v>
      </c>
      <c r="D54" s="234"/>
      <c r="E54" s="135"/>
      <c r="F54" s="135"/>
      <c r="G54" s="135"/>
      <c r="H54" s="135"/>
    </row>
  </sheetData>
  <mergeCells count="3">
    <mergeCell ref="A2:D2"/>
    <mergeCell ref="E2:H2"/>
    <mergeCell ref="A1:H1"/>
  </mergeCells>
  <phoneticPr fontId="2" type="noConversion"/>
  <pageMargins left="0.7" right="0.7" top="0.75" bottom="0.75" header="0.3" footer="0.3"/>
  <pageSetup paperSize="9" scale="7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DataSources/>
</file>

<file path=customXml/itemProps1.xml><?xml version="1.0" encoding="utf-8"?>
<ds:datastoreItem xmlns:ds="http://schemas.openxmlformats.org/officeDocument/2006/customXml" ds:itemID="{A955465F-CFDA-4B24-BB94-DFE533E978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10</vt:i4>
      </vt:variant>
    </vt:vector>
  </HeadingPairs>
  <TitlesOfParts>
    <vt:vector size="21" baseType="lpstr">
      <vt:lpstr>数据库</vt:lpstr>
      <vt:lpstr>试制</vt:lpstr>
      <vt:lpstr>G12制作卡 </vt:lpstr>
      <vt:lpstr>三贯G12C小功率制作卡</vt:lpstr>
      <vt:lpstr>三贯货梯大功率制作卡</vt:lpstr>
      <vt:lpstr>接线表</vt:lpstr>
      <vt:lpstr>整理后-2023-7-5</vt:lpstr>
      <vt:lpstr>完整版</vt:lpstr>
      <vt:lpstr>2023-11-23整理最新接线表</vt:lpstr>
      <vt:lpstr>G20无机房裁线表</vt:lpstr>
      <vt:lpstr>裁线长度表</vt:lpstr>
      <vt:lpstr>'2023-11-23整理最新接线表'!Print_Area</vt:lpstr>
      <vt:lpstr>'G12制作卡 '!Print_Area</vt:lpstr>
      <vt:lpstr>G20无机房裁线表!Print_Area</vt:lpstr>
      <vt:lpstr>裁线长度表!Print_Area</vt:lpstr>
      <vt:lpstr>接线表!Print_Area</vt:lpstr>
      <vt:lpstr>三贯G12C小功率制作卡!Print_Area</vt:lpstr>
      <vt:lpstr>完整版!Print_Area</vt:lpstr>
      <vt:lpstr>'整理后-2023-7-5'!Print_Area</vt:lpstr>
      <vt:lpstr>接线表!Print_Titles</vt:lpstr>
      <vt:lpstr>数据库!Print_Titles</vt:lpstr>
    </vt:vector>
  </TitlesOfParts>
  <Company>gr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efgks</cp:lastModifiedBy>
  <cp:lastPrinted>2024-06-14T05:35:39Z</cp:lastPrinted>
  <dcterms:created xsi:type="dcterms:W3CDTF">2012-05-26T08:29:17Z</dcterms:created>
  <dcterms:modified xsi:type="dcterms:W3CDTF">2024-06-14T05:35:51Z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UFIDA_U9App_DataSourceXMLPart">
    <vt:lpwstr>{A955465F-CFDA-4B24-BB94-DFE533E97841}</vt:lpwstr>
  </property>
</Properties>
</file>